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8" windowWidth="14808" windowHeight="7836" tabRatio="963" firstSheet="6" activeTab="12"/>
  </bookViews>
  <sheets>
    <sheet name="Πωλήσεις" sheetId="1" r:id="rId1"/>
    <sheet name="Αφελής μέθοδος" sheetId="2" r:id="rId2"/>
    <sheet name="Απλός μέσος όρος" sheetId="3" r:id="rId3"/>
    <sheet name="Κινούμενος μέσος όρος" sheetId="4" r:id="rId4"/>
    <sheet name="Σταθμισμένος μέσος όρος" sheetId="5" r:id="rId5"/>
    <sheet name="Απλή εκθετική εξομάλυνση" sheetId="6" r:id="rId6"/>
    <sheet name="Διπλή εκθετική εξομάλυνση" sheetId="7" r:id="rId7"/>
    <sheet name="Τριπλή εκθετική εξομάλυνση" sheetId="8" r:id="rId8"/>
    <sheet name="Γραμμική παλινδρόμηση" sheetId="9" r:id="rId9"/>
    <sheet name="Κλασσική χρονοσειρά διαχωρισμού" sheetId="11" r:id="rId10"/>
    <sheet name="Αυτοπαλίνδρομες διαδικασίες" sheetId="12" r:id="rId11"/>
    <sheet name="Διαδικασίες κινούμενου μέσου" sheetId="13" r:id="rId12"/>
    <sheet name="ARMA" sheetId="14" r:id="rId13"/>
    <sheet name="Κατάταξη μεθόδων" sheetId="10" r:id="rId14"/>
  </sheets>
  <externalReferences>
    <externalReference r:id="rId15"/>
  </externalReferences>
  <calcPr calcId="144525"/>
</workbook>
</file>

<file path=xl/calcChain.xml><?xml version="1.0" encoding="utf-8"?>
<calcChain xmlns="http://schemas.openxmlformats.org/spreadsheetml/2006/main">
  <c r="B29" i="14" l="1"/>
  <c r="B29" i="12"/>
  <c r="F14" i="11"/>
  <c r="C3" i="7" l="1"/>
  <c r="C4" i="7"/>
  <c r="C5" i="7"/>
  <c r="C6" i="7"/>
  <c r="C7" i="7"/>
  <c r="C8" i="7"/>
  <c r="C9" i="7"/>
  <c r="C10" i="7"/>
  <c r="C11" i="7"/>
  <c r="C12" i="7"/>
  <c r="C13" i="7"/>
  <c r="C14" i="7"/>
  <c r="B3" i="7"/>
  <c r="B4" i="7"/>
  <c r="B5" i="7"/>
  <c r="B6" i="7"/>
  <c r="B7" i="7"/>
  <c r="B8" i="7"/>
  <c r="B9" i="7"/>
  <c r="B10" i="7"/>
  <c r="B11" i="7"/>
  <c r="B12" i="7"/>
  <c r="B13" i="7"/>
  <c r="B14" i="7"/>
  <c r="E2" i="14" l="1"/>
  <c r="B30" i="13" l="1"/>
  <c r="L28" i="11" l="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7" i="11"/>
  <c r="B25" i="14" l="1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C3" i="14" s="1"/>
  <c r="D3" i="14" s="1"/>
  <c r="C4" i="14" s="1"/>
  <c r="F4" i="14" l="1"/>
  <c r="D4" i="14"/>
  <c r="C5" i="14" s="1"/>
  <c r="D5" i="14" s="1"/>
  <c r="C6" i="14" s="1"/>
  <c r="F3" i="14"/>
  <c r="F5" i="14" l="1"/>
  <c r="F6" i="14"/>
  <c r="D6" i="14"/>
  <c r="C7" i="14" s="1"/>
  <c r="B28" i="12"/>
  <c r="D7" i="14" l="1"/>
  <c r="C8" i="14" s="1"/>
  <c r="F7" i="14"/>
  <c r="E3" i="14"/>
  <c r="C26" i="12"/>
  <c r="D8" i="14" l="1"/>
  <c r="C9" i="14" s="1"/>
  <c r="F8" i="14"/>
  <c r="C2" i="13"/>
  <c r="C4" i="12"/>
  <c r="D4" i="12" s="1"/>
  <c r="C5" i="12"/>
  <c r="D5" i="12" s="1"/>
  <c r="C6" i="12"/>
  <c r="D6" i="12" s="1"/>
  <c r="C7" i="12"/>
  <c r="D7" i="12" s="1"/>
  <c r="C8" i="12"/>
  <c r="D8" i="12" s="1"/>
  <c r="C9" i="12"/>
  <c r="D9" i="12" s="1"/>
  <c r="C10" i="12"/>
  <c r="D10" i="12" s="1"/>
  <c r="C11" i="12"/>
  <c r="D11" i="12" s="1"/>
  <c r="C12" i="12"/>
  <c r="D12" i="12" s="1"/>
  <c r="C13" i="12"/>
  <c r="D13" i="12" s="1"/>
  <c r="C14" i="12"/>
  <c r="D14" i="12" s="1"/>
  <c r="C15" i="12"/>
  <c r="D15" i="12" s="1"/>
  <c r="C16" i="12"/>
  <c r="D16" i="12" s="1"/>
  <c r="C17" i="12"/>
  <c r="D17" i="12" s="1"/>
  <c r="C18" i="12"/>
  <c r="D18" i="12" s="1"/>
  <c r="C19" i="12"/>
  <c r="D19" i="12" s="1"/>
  <c r="C20" i="12"/>
  <c r="D20" i="12" s="1"/>
  <c r="C21" i="12"/>
  <c r="D21" i="12" s="1"/>
  <c r="C22" i="12"/>
  <c r="D22" i="12" s="1"/>
  <c r="C23" i="12"/>
  <c r="D23" i="12" s="1"/>
  <c r="C24" i="12"/>
  <c r="D24" i="12" s="1"/>
  <c r="C25" i="12"/>
  <c r="D25" i="12" s="1"/>
  <c r="C3" i="12"/>
  <c r="D3" i="12" s="1"/>
  <c r="D9" i="14" l="1"/>
  <c r="C10" i="14" s="1"/>
  <c r="F9" i="14"/>
  <c r="D27" i="12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F10" i="14" l="1"/>
  <c r="D10" i="14"/>
  <c r="C11" i="14" s="1"/>
  <c r="E4" i="14"/>
  <c r="B25" i="13"/>
  <c r="B13" i="13"/>
  <c r="B24" i="13"/>
  <c r="B12" i="13"/>
  <c r="B23" i="13"/>
  <c r="B11" i="13"/>
  <c r="B22" i="13"/>
  <c r="B10" i="13"/>
  <c r="B21" i="13"/>
  <c r="B9" i="13"/>
  <c r="B20" i="13"/>
  <c r="B8" i="13"/>
  <c r="B19" i="13"/>
  <c r="B7" i="13"/>
  <c r="B18" i="13"/>
  <c r="B6" i="13"/>
  <c r="B17" i="13"/>
  <c r="B5" i="13"/>
  <c r="B16" i="13"/>
  <c r="B4" i="13"/>
  <c r="B15" i="13"/>
  <c r="B3" i="13"/>
  <c r="B14" i="13"/>
  <c r="B2" i="13"/>
  <c r="B2" i="12"/>
  <c r="I3" i="12" s="1"/>
  <c r="B14" i="12"/>
  <c r="B3" i="12"/>
  <c r="B15" i="12"/>
  <c r="B4" i="12"/>
  <c r="B16" i="12"/>
  <c r="B5" i="12"/>
  <c r="B17" i="12"/>
  <c r="B6" i="12"/>
  <c r="B18" i="12"/>
  <c r="B7" i="12"/>
  <c r="B19" i="12"/>
  <c r="B8" i="12"/>
  <c r="B20" i="12"/>
  <c r="B9" i="12"/>
  <c r="B21" i="12"/>
  <c r="B10" i="12"/>
  <c r="B22" i="12"/>
  <c r="B11" i="12"/>
  <c r="B23" i="12"/>
  <c r="B12" i="12"/>
  <c r="B24" i="12"/>
  <c r="B13" i="12"/>
  <c r="B25" i="12"/>
  <c r="D11" i="14" l="1"/>
  <c r="C12" i="14" s="1"/>
  <c r="F11" i="14"/>
  <c r="D2" i="13"/>
  <c r="F2" i="13"/>
  <c r="H9" i="12"/>
  <c r="I10" i="12"/>
  <c r="L10" i="12" s="1"/>
  <c r="H3" i="12"/>
  <c r="K3" i="12" s="1"/>
  <c r="I4" i="12"/>
  <c r="L4" i="12" s="1"/>
  <c r="H24" i="12"/>
  <c r="I25" i="12"/>
  <c r="L25" i="12" s="1"/>
  <c r="I23" i="12"/>
  <c r="L23" i="12" s="1"/>
  <c r="H22" i="12"/>
  <c r="H20" i="12"/>
  <c r="I21" i="12"/>
  <c r="L21" i="12" s="1"/>
  <c r="H18" i="12"/>
  <c r="I19" i="12"/>
  <c r="L19" i="12" s="1"/>
  <c r="H16" i="12"/>
  <c r="I17" i="12"/>
  <c r="L17" i="12" s="1"/>
  <c r="I15" i="12"/>
  <c r="L15" i="12" s="1"/>
  <c r="H14" i="12"/>
  <c r="H13" i="12"/>
  <c r="I14" i="12"/>
  <c r="L14" i="12" s="1"/>
  <c r="H7" i="12"/>
  <c r="I8" i="12"/>
  <c r="L8" i="12" s="1"/>
  <c r="H10" i="12"/>
  <c r="K10" i="12" s="1"/>
  <c r="I11" i="12"/>
  <c r="L11" i="12" s="1"/>
  <c r="L3" i="12"/>
  <c r="H11" i="12"/>
  <c r="I12" i="12"/>
  <c r="L12" i="12" s="1"/>
  <c r="H5" i="12"/>
  <c r="I6" i="12"/>
  <c r="L6" i="12" s="1"/>
  <c r="I13" i="12"/>
  <c r="L13" i="12" s="1"/>
  <c r="H12" i="12"/>
  <c r="K12" i="12" s="1"/>
  <c r="I9" i="12"/>
  <c r="L9" i="12" s="1"/>
  <c r="H8" i="12"/>
  <c r="K8" i="12" s="1"/>
  <c r="H6" i="12"/>
  <c r="I7" i="12"/>
  <c r="L7" i="12" s="1"/>
  <c r="I5" i="12"/>
  <c r="L5" i="12" s="1"/>
  <c r="H4" i="12"/>
  <c r="H25" i="12"/>
  <c r="K25" i="12" s="1"/>
  <c r="I24" i="12"/>
  <c r="L24" i="12" s="1"/>
  <c r="H23" i="12"/>
  <c r="K23" i="12" s="1"/>
  <c r="I22" i="12"/>
  <c r="L22" i="12" s="1"/>
  <c r="H21" i="12"/>
  <c r="K21" i="12" s="1"/>
  <c r="I20" i="12"/>
  <c r="L20" i="12" s="1"/>
  <c r="H19" i="12"/>
  <c r="H17" i="12"/>
  <c r="K17" i="12" s="1"/>
  <c r="I18" i="12"/>
  <c r="L18" i="12" s="1"/>
  <c r="I16" i="12"/>
  <c r="L16" i="12" s="1"/>
  <c r="H15" i="12"/>
  <c r="K15" i="12" s="1"/>
  <c r="D12" i="14" l="1"/>
  <c r="C13" i="14" s="1"/>
  <c r="F12" i="14"/>
  <c r="E5" i="14"/>
  <c r="C3" i="13"/>
  <c r="F3" i="13" s="1"/>
  <c r="E2" i="13"/>
  <c r="K20" i="12"/>
  <c r="K6" i="12"/>
  <c r="K11" i="12"/>
  <c r="K13" i="12"/>
  <c r="K18" i="12"/>
  <c r="H28" i="12"/>
  <c r="H27" i="12"/>
  <c r="K14" i="12"/>
  <c r="K16" i="12"/>
  <c r="K22" i="12"/>
  <c r="K24" i="12"/>
  <c r="K4" i="12"/>
  <c r="K26" i="12" s="1"/>
  <c r="K19" i="12"/>
  <c r="K5" i="12"/>
  <c r="L26" i="12"/>
  <c r="K7" i="12"/>
  <c r="K9" i="12"/>
  <c r="A1" i="4"/>
  <c r="B1" i="4"/>
  <c r="C1" i="4"/>
  <c r="A2" i="4"/>
  <c r="B2" i="4"/>
  <c r="C2" i="4"/>
  <c r="A3" i="4"/>
  <c r="B3" i="4"/>
  <c r="C3" i="4"/>
  <c r="A4" i="4"/>
  <c r="B4" i="4"/>
  <c r="C4" i="4"/>
  <c r="A5" i="4"/>
  <c r="B5" i="4"/>
  <c r="C5" i="4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D3" i="13" l="1"/>
  <c r="C4" i="13" s="1"/>
  <c r="D4" i="13" s="1"/>
  <c r="C5" i="13" s="1"/>
  <c r="D13" i="14"/>
  <c r="C14" i="14" s="1"/>
  <c r="F13" i="14"/>
  <c r="D14" i="4"/>
  <c r="D6" i="4"/>
  <c r="E6" i="4" s="1"/>
  <c r="D11" i="4"/>
  <c r="E11" i="4" s="1"/>
  <c r="D5" i="4"/>
  <c r="E5" i="4" s="1"/>
  <c r="D7" i="4"/>
  <c r="E7" i="4" s="1"/>
  <c r="D2" i="4"/>
  <c r="E2" i="4" s="1"/>
  <c r="D3" i="4"/>
  <c r="E3" i="4" s="1"/>
  <c r="D12" i="4"/>
  <c r="D8" i="4"/>
  <c r="D4" i="4"/>
  <c r="E4" i="4" s="1"/>
  <c r="E12" i="4"/>
  <c r="E8" i="4"/>
  <c r="D10" i="4"/>
  <c r="E10" i="4" s="1"/>
  <c r="D13" i="4"/>
  <c r="E13" i="4" s="1"/>
  <c r="D9" i="4"/>
  <c r="E9" i="4" s="1"/>
  <c r="E3" i="13" l="1"/>
  <c r="F4" i="13"/>
  <c r="F14" i="14"/>
  <c r="D14" i="14"/>
  <c r="C15" i="14" s="1"/>
  <c r="E6" i="14"/>
  <c r="E4" i="13"/>
  <c r="F5" i="13"/>
  <c r="D5" i="13"/>
  <c r="C6" i="13" s="1"/>
  <c r="B14" i="10"/>
  <c r="E15" i="4"/>
  <c r="L6" i="8"/>
  <c r="E6" i="8"/>
  <c r="D15" i="14" l="1"/>
  <c r="C16" i="14" s="1"/>
  <c r="F15" i="14"/>
  <c r="F6" i="13"/>
  <c r="E5" i="13"/>
  <c r="D6" i="13"/>
  <c r="C7" i="13" s="1"/>
  <c r="G5" i="8"/>
  <c r="H7" i="8"/>
  <c r="N6" i="8"/>
  <c r="N5" i="8"/>
  <c r="N3" i="8"/>
  <c r="L7" i="8" s="1"/>
  <c r="N4" i="8"/>
  <c r="G4" i="8"/>
  <c r="G3" i="8"/>
  <c r="E7" i="8" s="1"/>
  <c r="G6" i="8"/>
  <c r="D3" i="11"/>
  <c r="F3" i="11" s="1"/>
  <c r="D4" i="11"/>
  <c r="F4" i="11" s="1"/>
  <c r="D5" i="11"/>
  <c r="F5" i="11" s="1"/>
  <c r="D6" i="11"/>
  <c r="F6" i="11" s="1"/>
  <c r="D7" i="11"/>
  <c r="F7" i="11" s="1"/>
  <c r="D8" i="11"/>
  <c r="F8" i="11" s="1"/>
  <c r="D9" i="11"/>
  <c r="F9" i="11" s="1"/>
  <c r="D10" i="11"/>
  <c r="F10" i="11" s="1"/>
  <c r="D11" i="11"/>
  <c r="F11" i="11" s="1"/>
  <c r="D12" i="11"/>
  <c r="F12" i="11" s="1"/>
  <c r="D13" i="11"/>
  <c r="F13" i="11" s="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C31" i="11"/>
  <c r="C28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D2" i="11"/>
  <c r="D16" i="14" l="1"/>
  <c r="C17" i="14" s="1"/>
  <c r="F16" i="14"/>
  <c r="E7" i="14"/>
  <c r="F7" i="13"/>
  <c r="E6" i="13"/>
  <c r="D7" i="13"/>
  <c r="C8" i="13" s="1"/>
  <c r="M7" i="8"/>
  <c r="P7" i="8" s="1"/>
  <c r="O8" i="8"/>
  <c r="O7" i="8"/>
  <c r="N7" i="8"/>
  <c r="G28" i="11"/>
  <c r="G7" i="8"/>
  <c r="F7" i="8"/>
  <c r="E8" i="8" s="1"/>
  <c r="C30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D28" i="11"/>
  <c r="D17" i="14" l="1"/>
  <c r="C18" i="14" s="1"/>
  <c r="F17" i="14"/>
  <c r="D8" i="13"/>
  <c r="C9" i="13" s="1"/>
  <c r="E7" i="13"/>
  <c r="F8" i="13"/>
  <c r="L8" i="8"/>
  <c r="H8" i="8"/>
  <c r="G8" i="8"/>
  <c r="F8" i="8"/>
  <c r="E9" i="8" s="1"/>
  <c r="I7" i="8"/>
  <c r="F28" i="11"/>
  <c r="C33" i="11" s="1"/>
  <c r="C34" i="11" s="1"/>
  <c r="F18" i="14" l="1"/>
  <c r="D18" i="14"/>
  <c r="C19" i="14" s="1"/>
  <c r="E8" i="14"/>
  <c r="E8" i="13"/>
  <c r="D9" i="13"/>
  <c r="C10" i="13" s="1"/>
  <c r="F9" i="13"/>
  <c r="N8" i="8"/>
  <c r="M8" i="8"/>
  <c r="P8" i="8" s="1"/>
  <c r="H9" i="8"/>
  <c r="F9" i="8"/>
  <c r="G9" i="8"/>
  <c r="I8" i="8"/>
  <c r="I17" i="11"/>
  <c r="I21" i="11"/>
  <c r="I25" i="11"/>
  <c r="J25" i="11" s="1"/>
  <c r="I15" i="11"/>
  <c r="I24" i="11"/>
  <c r="J24" i="11" s="1"/>
  <c r="I18" i="11"/>
  <c r="J18" i="11" s="1"/>
  <c r="I22" i="11"/>
  <c r="I26" i="11"/>
  <c r="I19" i="11"/>
  <c r="I23" i="11"/>
  <c r="I16" i="11"/>
  <c r="J16" i="11" s="1"/>
  <c r="I20" i="11"/>
  <c r="I13" i="11"/>
  <c r="I14" i="11"/>
  <c r="I9" i="11"/>
  <c r="I6" i="11"/>
  <c r="J6" i="11" s="1"/>
  <c r="I8" i="11"/>
  <c r="I3" i="11"/>
  <c r="J3" i="11" s="1"/>
  <c r="I10" i="11"/>
  <c r="I5" i="11"/>
  <c r="J5" i="11" s="1"/>
  <c r="I11" i="11"/>
  <c r="I4" i="11"/>
  <c r="J4" i="11" s="1"/>
  <c r="I12" i="11"/>
  <c r="I7" i="11"/>
  <c r="C31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3" i="9"/>
  <c r="C28" i="9"/>
  <c r="D19" i="14" l="1"/>
  <c r="C20" i="14" s="1"/>
  <c r="F19" i="14"/>
  <c r="E9" i="13"/>
  <c r="D10" i="13"/>
  <c r="C11" i="13" s="1"/>
  <c r="F10" i="13"/>
  <c r="L9" i="8"/>
  <c r="O9" i="8"/>
  <c r="I9" i="8"/>
  <c r="H10" i="8"/>
  <c r="G28" i="9"/>
  <c r="N9" i="8"/>
  <c r="E10" i="8"/>
  <c r="K20" i="11"/>
  <c r="J7" i="11"/>
  <c r="K11" i="11" s="1"/>
  <c r="K7" i="11"/>
  <c r="J12" i="11"/>
  <c r="K16" i="11" s="1"/>
  <c r="J10" i="11"/>
  <c r="K14" i="11" s="1"/>
  <c r="K10" i="11"/>
  <c r="J9" i="11"/>
  <c r="K13" i="11" s="1"/>
  <c r="K9" i="11"/>
  <c r="K22" i="11"/>
  <c r="J14" i="11"/>
  <c r="K18" i="11" s="1"/>
  <c r="J11" i="11"/>
  <c r="K15" i="11" s="1"/>
  <c r="J8" i="11"/>
  <c r="K12" i="11" s="1"/>
  <c r="K8" i="11"/>
  <c r="J13" i="11"/>
  <c r="K17" i="11" s="1"/>
  <c r="J15" i="11"/>
  <c r="J21" i="11"/>
  <c r="K25" i="11" s="1"/>
  <c r="J22" i="11"/>
  <c r="K26" i="11" s="1"/>
  <c r="J23" i="11"/>
  <c r="K27" i="11" s="1"/>
  <c r="J26" i="11"/>
  <c r="J20" i="11"/>
  <c r="J17" i="11"/>
  <c r="J19" i="11"/>
  <c r="A1" i="3"/>
  <c r="A1" i="5" s="1"/>
  <c r="A2" i="7" s="1"/>
  <c r="B1" i="3"/>
  <c r="B1" i="5" s="1"/>
  <c r="B2" i="7" s="1"/>
  <c r="C1" i="3"/>
  <c r="C1" i="5" s="1"/>
  <c r="A2" i="3"/>
  <c r="A2" i="5" s="1"/>
  <c r="A3" i="3"/>
  <c r="A3" i="5" s="1"/>
  <c r="A4" i="7" s="1"/>
  <c r="A4" i="3"/>
  <c r="A4" i="5" s="1"/>
  <c r="A5" i="3"/>
  <c r="A5" i="5" s="1"/>
  <c r="A6" i="3"/>
  <c r="A6" i="5" s="1"/>
  <c r="A7" i="3"/>
  <c r="A7" i="5" s="1"/>
  <c r="A8" i="3"/>
  <c r="A8" i="5" s="1"/>
  <c r="A9" i="7" s="1"/>
  <c r="A9" i="3"/>
  <c r="A9" i="5" s="1"/>
  <c r="A10" i="3"/>
  <c r="A10" i="5" s="1"/>
  <c r="A11" i="3"/>
  <c r="A11" i="5" s="1"/>
  <c r="A12" i="7" s="1"/>
  <c r="A12" i="3"/>
  <c r="A12" i="5" s="1"/>
  <c r="A13" i="3"/>
  <c r="A13" i="5" s="1"/>
  <c r="C2" i="2"/>
  <c r="C2" i="3" s="1"/>
  <c r="C3" i="2"/>
  <c r="D4" i="2" s="1"/>
  <c r="C4" i="2"/>
  <c r="D5" i="2" s="1"/>
  <c r="C5" i="2"/>
  <c r="C5" i="3" s="1"/>
  <c r="C6" i="2"/>
  <c r="C6" i="3" s="1"/>
  <c r="C7" i="2"/>
  <c r="D8" i="2" s="1"/>
  <c r="C8" i="2"/>
  <c r="D9" i="2" s="1"/>
  <c r="C9" i="2"/>
  <c r="D10" i="2" s="1"/>
  <c r="C10" i="2"/>
  <c r="C10" i="3" s="1"/>
  <c r="C10" i="5" s="1"/>
  <c r="C11" i="2"/>
  <c r="C11" i="3" s="1"/>
  <c r="C11" i="5" s="1"/>
  <c r="C12" i="2"/>
  <c r="C12" i="3" s="1"/>
  <c r="C12" i="5" s="1"/>
  <c r="C13" i="2"/>
  <c r="D14" i="2" s="1"/>
  <c r="B2" i="2"/>
  <c r="B2" i="3" s="1"/>
  <c r="B2" i="5" s="1"/>
  <c r="B3" i="2"/>
  <c r="B3" i="3" s="1"/>
  <c r="B3" i="5" s="1"/>
  <c r="B4" i="2"/>
  <c r="B4" i="3" s="1"/>
  <c r="B4" i="5" s="1"/>
  <c r="B5" i="2"/>
  <c r="B5" i="3" s="1"/>
  <c r="B5" i="5" s="1"/>
  <c r="B6" i="2"/>
  <c r="B6" i="3" s="1"/>
  <c r="B6" i="5" s="1"/>
  <c r="B7" i="2"/>
  <c r="B7" i="3" s="1"/>
  <c r="B7" i="5" s="1"/>
  <c r="B8" i="2"/>
  <c r="B8" i="3" s="1"/>
  <c r="B9" i="2"/>
  <c r="B9" i="3" s="1"/>
  <c r="B9" i="5" s="1"/>
  <c r="B10" i="2"/>
  <c r="B10" i="3" s="1"/>
  <c r="B10" i="5" s="1"/>
  <c r="B11" i="2"/>
  <c r="B11" i="3" s="1"/>
  <c r="B11" i="5" s="1"/>
  <c r="B12" i="2"/>
  <c r="B12" i="3" s="1"/>
  <c r="B12" i="5" s="1"/>
  <c r="B13" i="2"/>
  <c r="D2" i="2" s="1"/>
  <c r="D20" i="14" l="1"/>
  <c r="C21" i="14" s="1"/>
  <c r="F20" i="14"/>
  <c r="E9" i="14"/>
  <c r="E10" i="13"/>
  <c r="D11" i="13"/>
  <c r="C12" i="13" s="1"/>
  <c r="F11" i="13"/>
  <c r="M9" i="8"/>
  <c r="O10" i="8" s="1"/>
  <c r="P10" i="8" s="1"/>
  <c r="G10" i="8"/>
  <c r="A10" i="7"/>
  <c r="A10" i="6"/>
  <c r="A6" i="7"/>
  <c r="A6" i="6"/>
  <c r="A3" i="7"/>
  <c r="A3" i="6"/>
  <c r="A14" i="7"/>
  <c r="A14" i="6"/>
  <c r="A11" i="7"/>
  <c r="A11" i="6"/>
  <c r="A7" i="7"/>
  <c r="A7" i="6"/>
  <c r="A5" i="7"/>
  <c r="A5" i="6"/>
  <c r="A13" i="7"/>
  <c r="A13" i="6"/>
  <c r="A8" i="7"/>
  <c r="A8" i="6"/>
  <c r="C2" i="7"/>
  <c r="C2" i="6"/>
  <c r="A9" i="6"/>
  <c r="B2" i="6"/>
  <c r="A12" i="6"/>
  <c r="A4" i="6"/>
  <c r="F10" i="8"/>
  <c r="E11" i="8" s="1"/>
  <c r="K19" i="11"/>
  <c r="K23" i="11"/>
  <c r="K24" i="11"/>
  <c r="K21" i="11"/>
  <c r="A2" i="6"/>
  <c r="E4" i="2"/>
  <c r="C7" i="3"/>
  <c r="C7" i="5" s="1"/>
  <c r="C13" i="3"/>
  <c r="C13" i="5" s="1"/>
  <c r="C14" i="6" s="1"/>
  <c r="E9" i="2"/>
  <c r="C9" i="3"/>
  <c r="C9" i="5" s="1"/>
  <c r="D22" i="9" s="1"/>
  <c r="F22" i="9" s="1"/>
  <c r="E8" i="2"/>
  <c r="C8" i="3"/>
  <c r="C8" i="5" s="1"/>
  <c r="D21" i="9" s="1"/>
  <c r="F21" i="9" s="1"/>
  <c r="C4" i="3"/>
  <c r="C4" i="5" s="1"/>
  <c r="C3" i="3"/>
  <c r="C3" i="5" s="1"/>
  <c r="B13" i="3"/>
  <c r="B13" i="5" s="1"/>
  <c r="B14" i="6" s="1"/>
  <c r="B3" i="6"/>
  <c r="D25" i="9"/>
  <c r="F25" i="9" s="1"/>
  <c r="C13" i="6"/>
  <c r="D13" i="2"/>
  <c r="E13" i="2" s="1"/>
  <c r="D24" i="9"/>
  <c r="F24" i="9" s="1"/>
  <c r="C12" i="6"/>
  <c r="D12" i="2"/>
  <c r="E12" i="2" s="1"/>
  <c r="D23" i="9"/>
  <c r="F23" i="9" s="1"/>
  <c r="C11" i="6"/>
  <c r="D11" i="2"/>
  <c r="E11" i="2" s="1"/>
  <c r="E10" i="2"/>
  <c r="C6" i="5"/>
  <c r="D7" i="2"/>
  <c r="E7" i="2" s="1"/>
  <c r="C5" i="5"/>
  <c r="D6" i="2"/>
  <c r="E6" i="2" s="1"/>
  <c r="E5" i="2"/>
  <c r="D13" i="9"/>
  <c r="F13" i="9" s="1"/>
  <c r="B13" i="6"/>
  <c r="D12" i="9"/>
  <c r="F12" i="9" s="1"/>
  <c r="B12" i="6"/>
  <c r="D11" i="9"/>
  <c r="F11" i="9" s="1"/>
  <c r="B11" i="6"/>
  <c r="D10" i="9"/>
  <c r="F10" i="9" s="1"/>
  <c r="B10" i="6"/>
  <c r="B8" i="5"/>
  <c r="D4" i="9"/>
  <c r="F4" i="9" s="1"/>
  <c r="B4" i="6"/>
  <c r="D8" i="9"/>
  <c r="F8" i="9" s="1"/>
  <c r="B8" i="6"/>
  <c r="D7" i="9"/>
  <c r="F7" i="9" s="1"/>
  <c r="B7" i="6"/>
  <c r="D6" i="9"/>
  <c r="F6" i="9" s="1"/>
  <c r="B6" i="6"/>
  <c r="B5" i="6"/>
  <c r="D3" i="2"/>
  <c r="E3" i="2" s="1"/>
  <c r="E2" i="2"/>
  <c r="D21" i="14" l="1"/>
  <c r="C22" i="14" s="1"/>
  <c r="F21" i="14"/>
  <c r="E11" i="13"/>
  <c r="D12" i="13"/>
  <c r="C13" i="13" s="1"/>
  <c r="F12" i="13"/>
  <c r="P9" i="8"/>
  <c r="L10" i="8"/>
  <c r="H11" i="8"/>
  <c r="G11" i="8"/>
  <c r="D3" i="9"/>
  <c r="F3" i="9" s="1"/>
  <c r="F11" i="8"/>
  <c r="H12" i="8" s="1"/>
  <c r="I10" i="8"/>
  <c r="B13" i="10"/>
  <c r="C10" i="6"/>
  <c r="D26" i="9"/>
  <c r="F26" i="9" s="1"/>
  <c r="E14" i="5"/>
  <c r="D3" i="3"/>
  <c r="E3" i="3" s="1"/>
  <c r="D8" i="3"/>
  <c r="E8" i="3" s="1"/>
  <c r="D2" i="3"/>
  <c r="E2" i="3" s="1"/>
  <c r="C9" i="6"/>
  <c r="D6" i="3"/>
  <c r="E6" i="3" s="1"/>
  <c r="D13" i="3"/>
  <c r="E13" i="3" s="1"/>
  <c r="D10" i="3"/>
  <c r="E10" i="3" s="1"/>
  <c r="D9" i="3"/>
  <c r="E9" i="3" s="1"/>
  <c r="D12" i="3"/>
  <c r="E12" i="3" s="1"/>
  <c r="D14" i="3"/>
  <c r="D5" i="3"/>
  <c r="E5" i="3" s="1"/>
  <c r="D11" i="3"/>
  <c r="E11" i="3" s="1"/>
  <c r="D7" i="3"/>
  <c r="E7" i="3" s="1"/>
  <c r="D4" i="3"/>
  <c r="E4" i="3" s="1"/>
  <c r="D14" i="9"/>
  <c r="F14" i="9" s="1"/>
  <c r="D20" i="9"/>
  <c r="F20" i="9" s="1"/>
  <c r="E13" i="5"/>
  <c r="F13" i="5" s="1"/>
  <c r="C8" i="6"/>
  <c r="E15" i="2"/>
  <c r="B2" i="10" s="1"/>
  <c r="D19" i="9"/>
  <c r="F19" i="9" s="1"/>
  <c r="C7" i="6"/>
  <c r="E12" i="5"/>
  <c r="F12" i="5" s="1"/>
  <c r="D18" i="9"/>
  <c r="F18" i="9" s="1"/>
  <c r="C6" i="6"/>
  <c r="E11" i="5"/>
  <c r="F11" i="5" s="1"/>
  <c r="D17" i="9"/>
  <c r="F17" i="9" s="1"/>
  <c r="E10" i="5"/>
  <c r="F10" i="5" s="1"/>
  <c r="C5" i="6"/>
  <c r="E9" i="5"/>
  <c r="F9" i="5" s="1"/>
  <c r="C4" i="6"/>
  <c r="D9" i="9"/>
  <c r="F9" i="9" s="1"/>
  <c r="B9" i="6"/>
  <c r="B17" i="6" s="1"/>
  <c r="E3" i="6" s="1"/>
  <c r="E2" i="5"/>
  <c r="D5" i="9"/>
  <c r="C2" i="5"/>
  <c r="F22" i="14" l="1"/>
  <c r="D22" i="14"/>
  <c r="C23" i="14" s="1"/>
  <c r="E10" i="14"/>
  <c r="E12" i="13"/>
  <c r="D13" i="13"/>
  <c r="C14" i="13" s="1"/>
  <c r="F13" i="13"/>
  <c r="O11" i="8"/>
  <c r="N10" i="8"/>
  <c r="M10" i="8"/>
  <c r="L11" i="8" s="1"/>
  <c r="I11" i="8"/>
  <c r="D16" i="9"/>
  <c r="F16" i="9" s="1"/>
  <c r="B18" i="7"/>
  <c r="J3" i="7" s="1"/>
  <c r="K3" i="7" s="1"/>
  <c r="E12" i="8"/>
  <c r="E15" i="3"/>
  <c r="B3" i="10" s="1"/>
  <c r="D15" i="9"/>
  <c r="F15" i="9" s="1"/>
  <c r="H3" i="6"/>
  <c r="F5" i="9"/>
  <c r="E6" i="5"/>
  <c r="F6" i="5" s="1"/>
  <c r="C3" i="6"/>
  <c r="E4" i="6" s="1"/>
  <c r="E5" i="5"/>
  <c r="F5" i="5" s="1"/>
  <c r="E8" i="5"/>
  <c r="F8" i="5" s="1"/>
  <c r="E4" i="5"/>
  <c r="F4" i="5" s="1"/>
  <c r="F2" i="5"/>
  <c r="E7" i="5"/>
  <c r="F7" i="5" s="1"/>
  <c r="E3" i="5"/>
  <c r="F3" i="5" s="1"/>
  <c r="B4" i="10"/>
  <c r="D23" i="14" l="1"/>
  <c r="C24" i="14" s="1"/>
  <c r="F23" i="14"/>
  <c r="E13" i="13"/>
  <c r="D14" i="13"/>
  <c r="C15" i="13" s="1"/>
  <c r="F14" i="13"/>
  <c r="O12" i="8"/>
  <c r="M11" i="8"/>
  <c r="P11" i="8" s="1"/>
  <c r="N11" i="8"/>
  <c r="L12" i="8"/>
  <c r="G12" i="8"/>
  <c r="E3" i="7"/>
  <c r="F3" i="7" s="1"/>
  <c r="L3" i="7"/>
  <c r="M3" i="7" s="1"/>
  <c r="G3" i="7"/>
  <c r="H3" i="7" s="1"/>
  <c r="F12" i="8"/>
  <c r="E13" i="8" s="1"/>
  <c r="D28" i="9"/>
  <c r="C30" i="9"/>
  <c r="F3" i="6"/>
  <c r="F28" i="9"/>
  <c r="H4" i="6"/>
  <c r="H5" i="6" s="1"/>
  <c r="J4" i="7"/>
  <c r="I3" i="6"/>
  <c r="E5" i="6"/>
  <c r="F4" i="6"/>
  <c r="F15" i="5"/>
  <c r="B5" i="10" s="1"/>
  <c r="E4" i="7" l="1"/>
  <c r="F4" i="7" s="1"/>
  <c r="E5" i="7" s="1"/>
  <c r="F5" i="7" s="1"/>
  <c r="E6" i="7" s="1"/>
  <c r="D24" i="14"/>
  <c r="C25" i="14" s="1"/>
  <c r="F24" i="14"/>
  <c r="E11" i="14"/>
  <c r="E14" i="13"/>
  <c r="D15" i="13"/>
  <c r="C16" i="13" s="1"/>
  <c r="F15" i="13"/>
  <c r="M12" i="8"/>
  <c r="P12" i="8" s="1"/>
  <c r="N12" i="8"/>
  <c r="H13" i="8"/>
  <c r="G13" i="8"/>
  <c r="G4" i="7"/>
  <c r="H4" i="7" s="1"/>
  <c r="F13" i="8"/>
  <c r="I12" i="8"/>
  <c r="C33" i="9"/>
  <c r="C34" i="9" s="1"/>
  <c r="I4" i="6"/>
  <c r="L4" i="7"/>
  <c r="M4" i="7" s="1"/>
  <c r="H6" i="6"/>
  <c r="I5" i="6"/>
  <c r="E6" i="6"/>
  <c r="F5" i="6"/>
  <c r="G5" i="7" l="1"/>
  <c r="H5" i="7" s="1"/>
  <c r="D25" i="14"/>
  <c r="C26" i="14" s="1"/>
  <c r="F25" i="14"/>
  <c r="E15" i="13"/>
  <c r="D16" i="13"/>
  <c r="C17" i="13" s="1"/>
  <c r="F16" i="13"/>
  <c r="L13" i="8"/>
  <c r="O13" i="8"/>
  <c r="P13" i="8" s="1"/>
  <c r="I13" i="8"/>
  <c r="H14" i="8"/>
  <c r="E14" i="8"/>
  <c r="I26" i="9"/>
  <c r="J26" i="9" s="1"/>
  <c r="I3" i="9"/>
  <c r="J3" i="9" s="1"/>
  <c r="G6" i="7"/>
  <c r="H6" i="7" s="1"/>
  <c r="I18" i="9"/>
  <c r="J18" i="9" s="1"/>
  <c r="I21" i="9"/>
  <c r="J21" i="9" s="1"/>
  <c r="I12" i="9"/>
  <c r="J12" i="9" s="1"/>
  <c r="I8" i="9"/>
  <c r="J8" i="9" s="1"/>
  <c r="I19" i="9"/>
  <c r="J19" i="9" s="1"/>
  <c r="I9" i="9"/>
  <c r="J9" i="9" s="1"/>
  <c r="I11" i="9"/>
  <c r="J11" i="9" s="1"/>
  <c r="I24" i="9"/>
  <c r="J24" i="9" s="1"/>
  <c r="I13" i="9"/>
  <c r="J13" i="9" s="1"/>
  <c r="I16" i="9"/>
  <c r="J16" i="9" s="1"/>
  <c r="I27" i="9"/>
  <c r="I4" i="9"/>
  <c r="J4" i="9" s="1"/>
  <c r="I25" i="9"/>
  <c r="J25" i="9" s="1"/>
  <c r="I5" i="9"/>
  <c r="J5" i="9" s="1"/>
  <c r="I10" i="9"/>
  <c r="J10" i="9" s="1"/>
  <c r="I15" i="9"/>
  <c r="J15" i="9" s="1"/>
  <c r="I23" i="9"/>
  <c r="J23" i="9" s="1"/>
  <c r="I22" i="9"/>
  <c r="J22" i="9" s="1"/>
  <c r="I20" i="9"/>
  <c r="J20" i="9" s="1"/>
  <c r="I17" i="9"/>
  <c r="J17" i="9" s="1"/>
  <c r="I6" i="9"/>
  <c r="J6" i="9" s="1"/>
  <c r="I14" i="9"/>
  <c r="J14" i="9" s="1"/>
  <c r="I7" i="9"/>
  <c r="J7" i="9" s="1"/>
  <c r="F6" i="7"/>
  <c r="E7" i="7" s="1"/>
  <c r="K4" i="7"/>
  <c r="J5" i="7" s="1"/>
  <c r="H7" i="6"/>
  <c r="I6" i="6"/>
  <c r="E7" i="6"/>
  <c r="F6" i="6"/>
  <c r="E12" i="14" l="1"/>
  <c r="E16" i="13"/>
  <c r="D17" i="13"/>
  <c r="C18" i="13" s="1"/>
  <c r="F17" i="13"/>
  <c r="M13" i="8"/>
  <c r="L14" i="8" s="1"/>
  <c r="N13" i="8"/>
  <c r="F14" i="8"/>
  <c r="I14" i="8" s="1"/>
  <c r="G14" i="8"/>
  <c r="J28" i="9"/>
  <c r="B12" i="10" s="1"/>
  <c r="L5" i="7"/>
  <c r="M5" i="7" s="1"/>
  <c r="G7" i="7"/>
  <c r="H7" i="7" s="1"/>
  <c r="K5" i="7"/>
  <c r="F7" i="7"/>
  <c r="E8" i="7" s="1"/>
  <c r="H8" i="6"/>
  <c r="I7" i="6"/>
  <c r="E8" i="6"/>
  <c r="F7" i="6"/>
  <c r="E17" i="13" l="1"/>
  <c r="D18" i="13"/>
  <c r="C19" i="13" s="1"/>
  <c r="F18" i="13"/>
  <c r="N14" i="8"/>
  <c r="M14" i="8"/>
  <c r="P14" i="8" s="1"/>
  <c r="L15" i="8"/>
  <c r="O14" i="8"/>
  <c r="H15" i="8"/>
  <c r="E15" i="8"/>
  <c r="L6" i="7"/>
  <c r="M6" i="7" s="1"/>
  <c r="J6" i="7"/>
  <c r="F8" i="7"/>
  <c r="E9" i="7" s="1"/>
  <c r="G8" i="7"/>
  <c r="H8" i="7" s="1"/>
  <c r="H9" i="6"/>
  <c r="I8" i="6"/>
  <c r="E9" i="6"/>
  <c r="F8" i="6"/>
  <c r="E13" i="14" l="1"/>
  <c r="E18" i="13"/>
  <c r="D19" i="13"/>
  <c r="C20" i="13" s="1"/>
  <c r="F19" i="13"/>
  <c r="M15" i="8"/>
  <c r="P15" i="8" s="1"/>
  <c r="O16" i="8"/>
  <c r="P16" i="8" s="1"/>
  <c r="N15" i="8"/>
  <c r="O15" i="8"/>
  <c r="F15" i="8"/>
  <c r="H16" i="8" s="1"/>
  <c r="I16" i="8" s="1"/>
  <c r="G15" i="8"/>
  <c r="K6" i="7"/>
  <c r="L7" i="7" s="1"/>
  <c r="M7" i="7" s="1"/>
  <c r="G9" i="7"/>
  <c r="H9" i="7" s="1"/>
  <c r="F9" i="7"/>
  <c r="E10" i="7" s="1"/>
  <c r="H10" i="6"/>
  <c r="I9" i="6"/>
  <c r="E10" i="6"/>
  <c r="F9" i="6"/>
  <c r="E19" i="13" l="1"/>
  <c r="D20" i="13"/>
  <c r="C21" i="13" s="1"/>
  <c r="F20" i="13"/>
  <c r="L16" i="8"/>
  <c r="I15" i="8"/>
  <c r="E16" i="8"/>
  <c r="J7" i="7"/>
  <c r="G10" i="7"/>
  <c r="H10" i="7" s="1"/>
  <c r="F10" i="7"/>
  <c r="E11" i="7" s="1"/>
  <c r="H11" i="6"/>
  <c r="I10" i="6"/>
  <c r="E11" i="6"/>
  <c r="F10" i="6"/>
  <c r="E14" i="14" l="1"/>
  <c r="E20" i="13"/>
  <c r="D21" i="13"/>
  <c r="C22" i="13" s="1"/>
  <c r="F21" i="13"/>
  <c r="N16" i="8"/>
  <c r="M16" i="8"/>
  <c r="L17" i="8" s="1"/>
  <c r="F16" i="8"/>
  <c r="H17" i="8" s="1"/>
  <c r="I17" i="8" s="1"/>
  <c r="G16" i="8"/>
  <c r="K7" i="7"/>
  <c r="L8" i="7" s="1"/>
  <c r="M8" i="7" s="1"/>
  <c r="F11" i="7"/>
  <c r="E12" i="7" s="1"/>
  <c r="G11" i="7"/>
  <c r="H11" i="7" s="1"/>
  <c r="H12" i="6"/>
  <c r="I11" i="6"/>
  <c r="E12" i="6"/>
  <c r="F11" i="6"/>
  <c r="E21" i="13" l="1"/>
  <c r="D22" i="13"/>
  <c r="C23" i="13" s="1"/>
  <c r="F22" i="13"/>
  <c r="O18" i="8"/>
  <c r="P18" i="8" s="1"/>
  <c r="M17" i="8"/>
  <c r="N17" i="8"/>
  <c r="L18" i="8"/>
  <c r="O17" i="8"/>
  <c r="E17" i="8"/>
  <c r="G17" i="8" s="1"/>
  <c r="J8" i="7"/>
  <c r="G12" i="7"/>
  <c r="H12" i="7" s="1"/>
  <c r="F12" i="7"/>
  <c r="E13" i="7" s="1"/>
  <c r="H13" i="6"/>
  <c r="I12" i="6"/>
  <c r="E13" i="6"/>
  <c r="F12" i="6"/>
  <c r="E15" i="14" l="1"/>
  <c r="E22" i="13"/>
  <c r="D23" i="13"/>
  <c r="C24" i="13" s="1"/>
  <c r="F23" i="13"/>
  <c r="N18" i="8"/>
  <c r="M18" i="8"/>
  <c r="L19" i="8" s="1"/>
  <c r="P17" i="8"/>
  <c r="F17" i="8"/>
  <c r="E18" i="8" s="1"/>
  <c r="F18" i="8" s="1"/>
  <c r="K8" i="7"/>
  <c r="F13" i="7"/>
  <c r="G14" i="7" s="1"/>
  <c r="H14" i="7" s="1"/>
  <c r="G13" i="7"/>
  <c r="H13" i="7" s="1"/>
  <c r="H14" i="6"/>
  <c r="I13" i="6"/>
  <c r="E14" i="6"/>
  <c r="F13" i="6"/>
  <c r="F24" i="13" l="1"/>
  <c r="E23" i="13"/>
  <c r="D24" i="13"/>
  <c r="C25" i="13" s="1"/>
  <c r="M19" i="8"/>
  <c r="P19" i="8" s="1"/>
  <c r="N19" i="8"/>
  <c r="O19" i="8"/>
  <c r="G18" i="8"/>
  <c r="H18" i="8"/>
  <c r="I18" i="8" s="1"/>
  <c r="E19" i="8"/>
  <c r="H19" i="8"/>
  <c r="I19" i="8" s="1"/>
  <c r="H16" i="7"/>
  <c r="B8" i="10" s="1"/>
  <c r="L9" i="7"/>
  <c r="M9" i="7" s="1"/>
  <c r="J9" i="7"/>
  <c r="E14" i="7"/>
  <c r="F14" i="7" s="1"/>
  <c r="G15" i="7" s="1"/>
  <c r="H15" i="6"/>
  <c r="I14" i="6"/>
  <c r="I16" i="6" s="1"/>
  <c r="B7" i="10" s="1"/>
  <c r="E15" i="6"/>
  <c r="F14" i="6"/>
  <c r="F16" i="6" s="1"/>
  <c r="B6" i="10" s="1"/>
  <c r="E16" i="14" l="1"/>
  <c r="D25" i="13"/>
  <c r="C26" i="13" s="1"/>
  <c r="E24" i="13"/>
  <c r="O20" i="8"/>
  <c r="P20" i="8" s="1"/>
  <c r="L20" i="8"/>
  <c r="F19" i="8"/>
  <c r="E20" i="8" s="1"/>
  <c r="G20" i="8" s="1"/>
  <c r="G19" i="8"/>
  <c r="K9" i="7"/>
  <c r="J10" i="7" s="1"/>
  <c r="E25" i="13" l="1"/>
  <c r="E26" i="13" s="1"/>
  <c r="F25" i="13"/>
  <c r="F27" i="13" s="1"/>
  <c r="B15" i="10" s="1"/>
  <c r="M20" i="8"/>
  <c r="L21" i="8" s="1"/>
  <c r="N20" i="8"/>
  <c r="F20" i="8"/>
  <c r="E21" i="8" s="1"/>
  <c r="H20" i="8"/>
  <c r="I20" i="8" s="1"/>
  <c r="K10" i="7"/>
  <c r="L11" i="7" s="1"/>
  <c r="M11" i="7" s="1"/>
  <c r="L10" i="7"/>
  <c r="M10" i="7" s="1"/>
  <c r="E17" i="14" l="1"/>
  <c r="O22" i="8"/>
  <c r="N21" i="8"/>
  <c r="M21" i="8"/>
  <c r="L22" i="8" s="1"/>
  <c r="O21" i="8"/>
  <c r="P21" i="8" s="1"/>
  <c r="G21" i="8"/>
  <c r="H21" i="8"/>
  <c r="F21" i="8"/>
  <c r="J11" i="7"/>
  <c r="O23" i="8" l="1"/>
  <c r="M22" i="8"/>
  <c r="P22" i="8" s="1"/>
  <c r="N22" i="8"/>
  <c r="L23" i="8"/>
  <c r="I21" i="8"/>
  <c r="E22" i="8"/>
  <c r="G22" i="8" s="1"/>
  <c r="H22" i="8"/>
  <c r="K11" i="7"/>
  <c r="J12" i="7" s="1"/>
  <c r="E18" i="14" l="1"/>
  <c r="N23" i="8"/>
  <c r="M23" i="8"/>
  <c r="O24" i="8" s="1"/>
  <c r="F22" i="8"/>
  <c r="H23" i="8" s="1"/>
  <c r="I22" i="8"/>
  <c r="L12" i="7"/>
  <c r="M12" i="7" s="1"/>
  <c r="K12" i="7"/>
  <c r="L13" i="7" s="1"/>
  <c r="M13" i="7" s="1"/>
  <c r="P23" i="8" l="1"/>
  <c r="L24" i="8"/>
  <c r="E23" i="8"/>
  <c r="F23" i="8" s="1"/>
  <c r="I23" i="8" s="1"/>
  <c r="P24" i="8"/>
  <c r="J13" i="7"/>
  <c r="E19" i="14" l="1"/>
  <c r="O25" i="8"/>
  <c r="M24" i="8"/>
  <c r="L25" i="8" s="1"/>
  <c r="N24" i="8"/>
  <c r="G23" i="8"/>
  <c r="H24" i="8"/>
  <c r="E24" i="8"/>
  <c r="K13" i="7"/>
  <c r="L14" i="7" s="1"/>
  <c r="M14" i="7" s="1"/>
  <c r="N25" i="8" l="1"/>
  <c r="M25" i="8"/>
  <c r="M16" i="7"/>
  <c r="B9" i="10" s="1"/>
  <c r="G24" i="8"/>
  <c r="F24" i="8"/>
  <c r="I24" i="8" s="1"/>
  <c r="J14" i="7"/>
  <c r="K14" i="7" s="1"/>
  <c r="L15" i="7" s="1"/>
  <c r="E20" i="14" l="1"/>
  <c r="P25" i="8"/>
  <c r="L26" i="8"/>
  <c r="O26" i="8"/>
  <c r="H25" i="8"/>
  <c r="E25" i="8"/>
  <c r="O27" i="8" l="1"/>
  <c r="M26" i="8"/>
  <c r="P26" i="8" s="1"/>
  <c r="P28" i="8" s="1"/>
  <c r="B11" i="10" s="1"/>
  <c r="N26" i="8"/>
  <c r="F25" i="8"/>
  <c r="E26" i="8" s="1"/>
  <c r="G25" i="8"/>
  <c r="E21" i="14" l="1"/>
  <c r="H26" i="8"/>
  <c r="I25" i="8"/>
  <c r="F26" i="8"/>
  <c r="G26" i="8"/>
  <c r="I26" i="8" l="1"/>
  <c r="I28" i="8" s="1"/>
  <c r="B10" i="10" s="1"/>
  <c r="H27" i="8"/>
  <c r="E22" i="14" l="1"/>
  <c r="E23" i="14" l="1"/>
  <c r="E24" i="14" l="1"/>
  <c r="E25" i="14" l="1"/>
  <c r="E26" i="14" s="1"/>
  <c r="F27" i="14"/>
  <c r="B16" i="10" s="1"/>
  <c r="C3" i="10" l="1"/>
  <c r="C7" i="10"/>
  <c r="C11" i="10"/>
  <c r="C15" i="10"/>
  <c r="C8" i="10"/>
  <c r="C5" i="10"/>
  <c r="C9" i="10"/>
  <c r="C13" i="10"/>
  <c r="C2" i="10"/>
  <c r="C6" i="10"/>
  <c r="C10" i="10"/>
  <c r="C14" i="10"/>
  <c r="C4" i="10"/>
  <c r="C12" i="10"/>
  <c r="C16" i="10"/>
</calcChain>
</file>

<file path=xl/sharedStrings.xml><?xml version="1.0" encoding="utf-8"?>
<sst xmlns="http://schemas.openxmlformats.org/spreadsheetml/2006/main" count="364" uniqueCount="79">
  <si>
    <t>Μήνας</t>
  </si>
  <si>
    <t>Πραγματικές πωλήσεις</t>
  </si>
  <si>
    <t>Ιανουάριος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</si>
  <si>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</si>
  <si>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</si>
  <si>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</si>
  <si>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</si>
  <si>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</si>
  <si>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</si>
  <si>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</si>
  <si>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</si>
  <si>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</si>
  <si>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</si>
  <si>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</si>
  <si>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Πρόβλεψη</t>
  </si>
  <si>
    <t>Πραγματικές πωλήσεις 1ου έτους</t>
  </si>
  <si>
    <t>Πραγματικές πωλήσεις 2ου έτους</t>
  </si>
  <si>
    <t>Απόλυτο ποσοστιαίο σφάλμα</t>
  </si>
  <si>
    <t>Μέσο απόλυτο ποσοστιαίο σφάλμα</t>
  </si>
  <si>
    <t>Πρόβλεψη Ν=6</t>
  </si>
  <si>
    <t>Βαρύτητα</t>
  </si>
  <si>
    <t>α</t>
  </si>
  <si>
    <t>β</t>
  </si>
  <si>
    <t>γ</t>
  </si>
  <si>
    <t>Πωλήσεις</t>
  </si>
  <si>
    <t>Περίοδος t</t>
  </si>
  <si>
    <t>Πωλήσεις D</t>
  </si>
  <si>
    <t>t*D</t>
  </si>
  <si>
    <t>Άθροισμα</t>
  </si>
  <si>
    <t>t^2</t>
  </si>
  <si>
    <t>b</t>
  </si>
  <si>
    <t>a</t>
  </si>
  <si>
    <t>Αφελής μέθοδος</t>
  </si>
  <si>
    <t>Απλός μέσος όρος</t>
  </si>
  <si>
    <t>Κινούμενος μέσος όρος</t>
  </si>
  <si>
    <t>Σταθμισμένος μέσος όρος</t>
  </si>
  <si>
    <t>Μέθοδος</t>
  </si>
  <si>
    <t>Μέσο σφάλμα</t>
  </si>
  <si>
    <t>Κατάταξη</t>
  </si>
  <si>
    <t>Dbar</t>
  </si>
  <si>
    <t>tbar</t>
  </si>
  <si>
    <t>Απλή εκθετική εξομάλυνση α=0,3</t>
  </si>
  <si>
    <t>Διπλή εκθετική εξομάλυνση α=0,2 , β= 0,1</t>
  </si>
  <si>
    <t>Διπλή εκθετική εξομάλυνση α=0,3 , β= 0,2</t>
  </si>
  <si>
    <t>Τριπλή εκθετική εξομάλυνση α=0,3 , β=0,2 , γ= 0,2</t>
  </si>
  <si>
    <t>Μέση τιμή S0</t>
  </si>
  <si>
    <t>Tt</t>
  </si>
  <si>
    <t>It</t>
  </si>
  <si>
    <t>Κλασσική χρονοσειρά διαχωρισμού</t>
  </si>
  <si>
    <t>Απλή εκθετική εξομάλυνση α=0,4</t>
  </si>
  <si>
    <t>Έτος</t>
  </si>
  <si>
    <t>b0</t>
  </si>
  <si>
    <t>b1</t>
  </si>
  <si>
    <t>Σφάλμα πρόβλεψης</t>
  </si>
  <si>
    <t>μ</t>
  </si>
  <si>
    <t>ω1</t>
  </si>
  <si>
    <t>Αυτοπαλίνδρομες διαδικασίες</t>
  </si>
  <si>
    <t>Εξαρτώμενη μεταβλητή Y</t>
  </si>
  <si>
    <t>Ανεξάρτητη μεταβλητή X</t>
  </si>
  <si>
    <t>X*Y</t>
  </si>
  <si>
    <t>X^2</t>
  </si>
  <si>
    <t>Ybar</t>
  </si>
  <si>
    <t>Xbar</t>
  </si>
  <si>
    <t>Υπολογισμός συντελεστών</t>
  </si>
  <si>
    <t>e0</t>
  </si>
  <si>
    <t>Τετραγωνικό σφάλμα πρόβλεψης</t>
  </si>
  <si>
    <t>Διαδικασίες κινούμενου μέσου όρου</t>
  </si>
  <si>
    <t>β1</t>
  </si>
  <si>
    <t>β0</t>
  </si>
  <si>
    <t>Σφάλμα</t>
  </si>
  <si>
    <t>ARMA</t>
  </si>
  <si>
    <t>Αυτοπαλίνδρομες διαδικασίες κινούμενου μέσου όρου</t>
  </si>
  <si>
    <t>Τριπλή εκθετική εξομάλυνση α=0,3 , β=0,7 , γ= 1</t>
  </si>
  <si>
    <t>Γραμμική παλινδρόμηση (με τάση, χωρίς εποχικότητα)</t>
  </si>
  <si>
    <t>Πρόβλεψη F0</t>
  </si>
  <si>
    <t>Εξομαλυμένη ζήτηση</t>
  </si>
  <si>
    <t>Εξομαλυμένη τάση</t>
  </si>
  <si>
    <t>Εξομαλυμένη εποχικότητα</t>
  </si>
  <si>
    <t>Αρχική εξομαλυμένη τάση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</si>
</sst>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.##0"/>
    <numFmt numFmtId="165" formatCode="0.0%"/>
    <numFmt numFmtId="166" formatCode="#,##0.0"/>
    <numFmt numFmtId="167" formatCode="0.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Times New Roman"/>
      <family val="1"/>
      <charset val="161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3" borderId="0" xfId="2" applyFill="1" applyBorder="1"/>
    <xf numFmtId="0" fontId="0" fillId="3" borderId="0" xfId="0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9" fontId="13" fillId="3" borderId="9" xfId="1" applyFont="1" applyFill="1" applyBorder="1" applyAlignment="1">
      <alignment horizontal="center" vertic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14" fillId="3" borderId="0" xfId="0" applyFont="1" applyFill="1"/>
    <xf numFmtId="0" fontId="0" fillId="0" borderId="0" xfId="0" applyBorder="1"/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3" fillId="3" borderId="0" xfId="0" applyFont="1" applyFill="1" applyAlignment="1">
      <alignment horizontal="center" vertical="center"/>
    </xf>
    <xf numFmtId="3" fontId="0" fillId="3" borderId="0" xfId="0" applyNumberFormat="1" applyFill="1" applyAlignment="1">
      <alignment horizontal="center"/>
    </xf>
    <xf numFmtId="3" fontId="13" fillId="3" borderId="0" xfId="0" applyNumberFormat="1" applyFont="1" applyFill="1" applyAlignment="1">
      <alignment horizontal="center" vertical="center"/>
    </xf>
    <xf numFmtId="0" fontId="0" fillId="0" borderId="7" xfId="0" applyBorder="1"/>
    <xf numFmtId="3" fontId="0" fillId="0" borderId="7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3" fillId="3" borderId="10" xfId="0" applyFont="1" applyFill="1" applyBorder="1" applyAlignment="1">
      <alignment horizontal="center" vertical="center"/>
    </xf>
    <xf numFmtId="9" fontId="13" fillId="3" borderId="9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3" borderId="0" xfId="0" applyFill="1" applyBorder="1"/>
    <xf numFmtId="0" fontId="9" fillId="3" borderId="0" xfId="0" applyFont="1" applyFill="1" applyBorder="1" applyAlignment="1">
      <alignment horizontal="center" vertical="center"/>
    </xf>
    <xf numFmtId="9" fontId="9" fillId="3" borderId="9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3" fontId="0" fillId="3" borderId="0" xfId="0" applyNumberForma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2" xfId="0" applyNumberForma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7" xfId="0" applyNumberForma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10" fontId="9" fillId="3" borderId="9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3" borderId="7" xfId="0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7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9" fillId="3" borderId="0" xfId="0" applyFont="1" applyFill="1" applyAlignment="1">
      <alignment horizontal="center"/>
    </xf>
    <xf numFmtId="10" fontId="0" fillId="3" borderId="9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horizontal="center"/>
    </xf>
    <xf numFmtId="4" fontId="0" fillId="3" borderId="6" xfId="0" applyNumberFormat="1" applyFill="1" applyBorder="1" applyAlignment="1">
      <alignment horizontal="center"/>
    </xf>
    <xf numFmtId="4" fontId="0" fillId="3" borderId="0" xfId="0" applyNumberFormat="1" applyFill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14" xfId="0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4" fontId="0" fillId="3" borderId="13" xfId="0" applyNumberFormat="1" applyFill="1" applyBorder="1" applyAlignment="1">
      <alignment horizontal="center" vertical="center"/>
    </xf>
    <xf numFmtId="3" fontId="0" fillId="3" borderId="15" xfId="0" applyNumberFormat="1" applyFill="1" applyBorder="1"/>
    <xf numFmtId="3" fontId="0" fillId="3" borderId="16" xfId="0" applyNumberFormat="1" applyFill="1" applyBorder="1"/>
    <xf numFmtId="165" fontId="0" fillId="3" borderId="0" xfId="0" applyNumberFormat="1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/>
    </xf>
    <xf numFmtId="4" fontId="0" fillId="3" borderId="18" xfId="0" applyNumberForma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0" fontId="9" fillId="3" borderId="0" xfId="0" applyFont="1" applyFill="1"/>
    <xf numFmtId="167" fontId="0" fillId="3" borderId="0" xfId="0" applyNumberFormat="1" applyFill="1"/>
    <xf numFmtId="165" fontId="0" fillId="3" borderId="0" xfId="0" applyNumberFormat="1" applyFill="1"/>
    <xf numFmtId="0" fontId="0" fillId="3" borderId="13" xfId="0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" fontId="0" fillId="3" borderId="20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3">
    <cellStyle name="Explanatory Text" xfId="2" builtinId="5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400"/>
              <a:t>Πωλήσεις</a:t>
            </a:r>
            <a:r>
              <a:rPr lang="en-US" sz="1400"/>
              <a:t> </a:t>
            </a:r>
            <a:r>
              <a:rPr lang="el-GR" sz="1400"/>
              <a:t>ανά</a:t>
            </a:r>
            <a:r>
              <a:rPr lang="el-GR" sz="1400" baseline="0"/>
              <a:t> μήνα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spPr>
            <a:ln w="28575">
              <a:solidFill>
                <a:schemeClr val="accent1"/>
              </a:solidFill>
            </a:ln>
          </c:spPr>
          <c:marker>
            <c:symbol val="diamond"/>
            <c:size val="5"/>
            <c:spPr>
              <a:ln w="28575">
                <a:solidFill>
                  <a:schemeClr val="accent1"/>
                </a:solidFill>
              </a:ln>
            </c:spPr>
          </c:marker>
          <c:val>
            <c:numRef>
              <c:f>Πωλήσεις!$C$2:$C$25</c:f>
              <c:numCache>
                <c:formatCode>#,##0</c:formatCode>
                <c:ptCount val="24"/>
                <c:pt idx="0">
                  <c:v>5384</c:v>
                </c:pt>
                <c:pt idx="1">
                  <c:v>8081</c:v>
                </c:pt>
                <c:pt idx="2">
                  <c:v>10282</c:v>
                </c:pt>
                <c:pt idx="3">
                  <c:v>9156</c:v>
                </c:pt>
                <c:pt idx="4">
                  <c:v>6118</c:v>
                </c:pt>
                <c:pt idx="5">
                  <c:v>9139</c:v>
                </c:pt>
                <c:pt idx="6">
                  <c:v>12460</c:v>
                </c:pt>
                <c:pt idx="7">
                  <c:v>10717</c:v>
                </c:pt>
                <c:pt idx="8">
                  <c:v>7825</c:v>
                </c:pt>
                <c:pt idx="9">
                  <c:v>9693</c:v>
                </c:pt>
                <c:pt idx="10">
                  <c:v>15177</c:v>
                </c:pt>
                <c:pt idx="11">
                  <c:v>11740</c:v>
                </c:pt>
                <c:pt idx="12">
                  <c:v>8632</c:v>
                </c:pt>
                <c:pt idx="13">
                  <c:v>9987</c:v>
                </c:pt>
                <c:pt idx="14">
                  <c:v>17032</c:v>
                </c:pt>
                <c:pt idx="15">
                  <c:v>12354</c:v>
                </c:pt>
                <c:pt idx="16">
                  <c:v>9120</c:v>
                </c:pt>
                <c:pt idx="17">
                  <c:v>10986</c:v>
                </c:pt>
                <c:pt idx="18">
                  <c:v>19873</c:v>
                </c:pt>
                <c:pt idx="19">
                  <c:v>14032</c:v>
                </c:pt>
                <c:pt idx="20">
                  <c:v>10306</c:v>
                </c:pt>
                <c:pt idx="21">
                  <c:v>12569</c:v>
                </c:pt>
                <c:pt idx="22">
                  <c:v>22548</c:v>
                </c:pt>
                <c:pt idx="23">
                  <c:v>15813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8512"/>
        <c:axId val="210979072"/>
      </c:lineChart>
      <c:catAx>
        <c:axId val="152768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979072"/>
        <c:crosses val="autoZero"/>
        <c:auto val="1"/>
        <c:lblAlgn val="ctr"/>
        <c:lblOffset val="100"/>
        <c:noMultiLvlLbl val="0"/>
      </c:catAx>
      <c:valAx>
        <c:axId val="2109790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2768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 b="1" i="0" baseline="0">
                <a:effectLst/>
              </a:rPr>
              <a:t>Τριπλή εκθετική εξομάλυνση α=0,3 , β=0,4 , γ=1</a:t>
            </a:r>
            <a:endParaRPr lang="el-GR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'Τριπλή εκθετική εξομάλυνση'!$C$7:$C$26</c:f>
              <c:numCache>
                <c:formatCode>#,##0</c:formatCode>
                <c:ptCount val="20"/>
                <c:pt idx="0">
                  <c:v>6118</c:v>
                </c:pt>
                <c:pt idx="1">
                  <c:v>9139</c:v>
                </c:pt>
                <c:pt idx="2">
                  <c:v>12460</c:v>
                </c:pt>
                <c:pt idx="3">
                  <c:v>10717</c:v>
                </c:pt>
                <c:pt idx="4">
                  <c:v>7825</c:v>
                </c:pt>
                <c:pt idx="5">
                  <c:v>9693</c:v>
                </c:pt>
                <c:pt idx="6">
                  <c:v>15177</c:v>
                </c:pt>
                <c:pt idx="7">
                  <c:v>11740</c:v>
                </c:pt>
                <c:pt idx="8">
                  <c:v>8632</c:v>
                </c:pt>
                <c:pt idx="9">
                  <c:v>9987</c:v>
                </c:pt>
                <c:pt idx="10">
                  <c:v>17032</c:v>
                </c:pt>
                <c:pt idx="11">
                  <c:v>12354</c:v>
                </c:pt>
                <c:pt idx="12">
                  <c:v>9120</c:v>
                </c:pt>
                <c:pt idx="13">
                  <c:v>10986</c:v>
                </c:pt>
                <c:pt idx="14">
                  <c:v>19873</c:v>
                </c:pt>
                <c:pt idx="15">
                  <c:v>14032</c:v>
                </c:pt>
                <c:pt idx="16">
                  <c:v>10306</c:v>
                </c:pt>
                <c:pt idx="17">
                  <c:v>12569</c:v>
                </c:pt>
                <c:pt idx="18">
                  <c:v>22548</c:v>
                </c:pt>
                <c:pt idx="19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20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'Τριπλή εκθετική εξομάλυνση'!$H$7:$H$27</c:f>
              <c:numCache>
                <c:formatCode>#,##0</c:formatCode>
                <c:ptCount val="21"/>
                <c:pt idx="0">
                  <c:v>5384</c:v>
                </c:pt>
                <c:pt idx="1">
                  <c:v>8642.8576411589856</c:v>
                </c:pt>
                <c:pt idx="2">
                  <c:v>11613.205858359561</c:v>
                </c:pt>
                <c:pt idx="3">
                  <c:v>11106.17355406778</c:v>
                </c:pt>
                <c:pt idx="4">
                  <c:v>7347.8026439278228</c:v>
                </c:pt>
                <c:pt idx="5">
                  <c:v>11268.329143702125</c:v>
                </c:pt>
                <c:pt idx="6">
                  <c:v>14171.680693504815</c:v>
                </c:pt>
                <c:pt idx="7">
                  <c:v>12391.547529914436</c:v>
                </c:pt>
                <c:pt idx="8">
                  <c:v>8581.3624776012948</c:v>
                </c:pt>
                <c:pt idx="9">
                  <c:v>10813.078677702764</c:v>
                </c:pt>
                <c:pt idx="10">
                  <c:v>15977.093568240232</c:v>
                </c:pt>
                <c:pt idx="11">
                  <c:v>12629.592656640514</c:v>
                </c:pt>
                <c:pt idx="12">
                  <c:v>9143.5308017772277</c:v>
                </c:pt>
                <c:pt idx="13">
                  <c:v>10726.45679024084</c:v>
                </c:pt>
                <c:pt idx="14">
                  <c:v>18290.665303141508</c:v>
                </c:pt>
                <c:pt idx="15">
                  <c:v>13913.629351279313</c:v>
                </c:pt>
                <c:pt idx="16">
                  <c:v>10519.958715150082</c:v>
                </c:pt>
                <c:pt idx="17">
                  <c:v>12707.705856900166</c:v>
                </c:pt>
                <c:pt idx="18">
                  <c:v>22521.563580448099</c:v>
                </c:pt>
                <c:pt idx="19">
                  <c:v>15733.29815281065</c:v>
                </c:pt>
                <c:pt idx="20">
                  <c:v>11544.447309792391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75968"/>
        <c:axId val="286439040"/>
      </c:lineChart>
      <c:catAx>
        <c:axId val="241875968"/>
        <c:scaling>
          <c:orientation val="minMax"/>
        </c:scaling>
        <c:delete val="0"/>
        <c:axPos val="b"/>
        <c:majorTickMark val="out"/>
        <c:minorTickMark val="none"/>
        <c:tickLblPos val="nextTo"/>
        <c:crossAx val="286439040"/>
        <c:crosses val="autoZero"/>
        <c:auto val="1"/>
        <c:lblAlgn val="ctr"/>
        <c:lblOffset val="100"/>
        <c:noMultiLvlLbl val="0"/>
      </c:catAx>
      <c:valAx>
        <c:axId val="28643904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41875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 b="1" i="0" baseline="0">
                <a:effectLst/>
              </a:rPr>
              <a:t>Τριπλή εκθετική εξομάλυνση α=0,3 , β=0,2 , γ=0,2</a:t>
            </a:r>
            <a:endParaRPr lang="el-GR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'Τριπλή εκθετική εξομάλυνση'!$C$7:$C$26</c:f>
              <c:numCache>
                <c:formatCode>#,##0</c:formatCode>
                <c:ptCount val="20"/>
                <c:pt idx="0">
                  <c:v>6118</c:v>
                </c:pt>
                <c:pt idx="1">
                  <c:v>9139</c:v>
                </c:pt>
                <c:pt idx="2">
                  <c:v>12460</c:v>
                </c:pt>
                <c:pt idx="3">
                  <c:v>10717</c:v>
                </c:pt>
                <c:pt idx="4">
                  <c:v>7825</c:v>
                </c:pt>
                <c:pt idx="5">
                  <c:v>9693</c:v>
                </c:pt>
                <c:pt idx="6">
                  <c:v>15177</c:v>
                </c:pt>
                <c:pt idx="7">
                  <c:v>11740</c:v>
                </c:pt>
                <c:pt idx="8">
                  <c:v>8632</c:v>
                </c:pt>
                <c:pt idx="9">
                  <c:v>9987</c:v>
                </c:pt>
                <c:pt idx="10">
                  <c:v>17032</c:v>
                </c:pt>
                <c:pt idx="11">
                  <c:v>12354</c:v>
                </c:pt>
                <c:pt idx="12">
                  <c:v>9120</c:v>
                </c:pt>
                <c:pt idx="13">
                  <c:v>10986</c:v>
                </c:pt>
                <c:pt idx="14">
                  <c:v>19873</c:v>
                </c:pt>
                <c:pt idx="15">
                  <c:v>14032</c:v>
                </c:pt>
                <c:pt idx="16">
                  <c:v>10306</c:v>
                </c:pt>
                <c:pt idx="17">
                  <c:v>12569</c:v>
                </c:pt>
                <c:pt idx="18">
                  <c:v>22548</c:v>
                </c:pt>
                <c:pt idx="19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20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'Τριπλή εκθετική εξομάλυνση'!$O$7:$O$27</c:f>
              <c:numCache>
                <c:formatCode>#,##0</c:formatCode>
                <c:ptCount val="21"/>
                <c:pt idx="0">
                  <c:v>5384</c:v>
                </c:pt>
                <c:pt idx="1">
                  <c:v>8477.605393759286</c:v>
                </c:pt>
                <c:pt idx="2">
                  <c:v>11173.685616214652</c:v>
                </c:pt>
                <c:pt idx="3">
                  <c:v>10482.2536588081</c:v>
                </c:pt>
                <c:pt idx="4">
                  <c:v>6440.4299440380055</c:v>
                </c:pt>
                <c:pt idx="5">
                  <c:v>10517.160675991296</c:v>
                </c:pt>
                <c:pt idx="6">
                  <c:v>13456.668348786185</c:v>
                </c:pt>
                <c:pt idx="7">
                  <c:v>12667.517150080137</c:v>
                </c:pt>
                <c:pt idx="8">
                  <c:v>7802.561622126098</c:v>
                </c:pt>
                <c:pt idx="9">
                  <c:v>11887.193390618948</c:v>
                </c:pt>
                <c:pt idx="10">
                  <c:v>15202.299793592045</c:v>
                </c:pt>
                <c:pt idx="11">
                  <c:v>13841.07985135691</c:v>
                </c:pt>
                <c:pt idx="12">
                  <c:v>8602.3714499833059</c:v>
                </c:pt>
                <c:pt idx="13">
                  <c:v>12357.056292975083</c:v>
                </c:pt>
                <c:pt idx="14">
                  <c:v>16625.815587632762</c:v>
                </c:pt>
                <c:pt idx="15">
                  <c:v>14974.822348502868</c:v>
                </c:pt>
                <c:pt idx="16">
                  <c:v>9682.4432202583794</c:v>
                </c:pt>
                <c:pt idx="17">
                  <c:v>13617.419950801432</c:v>
                </c:pt>
                <c:pt idx="18">
                  <c:v>19378.089520810234</c:v>
                </c:pt>
                <c:pt idx="19">
                  <c:v>16743.307601293334</c:v>
                </c:pt>
                <c:pt idx="20">
                  <c:v>11071.326292734291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9648"/>
        <c:axId val="286440768"/>
      </c:lineChart>
      <c:catAx>
        <c:axId val="25301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86440768"/>
        <c:crosses val="autoZero"/>
        <c:auto val="1"/>
        <c:lblAlgn val="ctr"/>
        <c:lblOffset val="100"/>
        <c:noMultiLvlLbl val="0"/>
      </c:catAx>
      <c:valAx>
        <c:axId val="2864407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53019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Γραμμική παλινδρόμηση</a:t>
            </a:r>
            <a:endParaRPr lang="en-US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'Γραμμική παλινδρόμηση'!$D$3:$D$26</c:f>
              <c:numCache>
                <c:formatCode>#,##0</c:formatCode>
                <c:ptCount val="24"/>
                <c:pt idx="0">
                  <c:v>5384</c:v>
                </c:pt>
                <c:pt idx="1">
                  <c:v>8081</c:v>
                </c:pt>
                <c:pt idx="2">
                  <c:v>10282</c:v>
                </c:pt>
                <c:pt idx="3">
                  <c:v>9156</c:v>
                </c:pt>
                <c:pt idx="4">
                  <c:v>6118</c:v>
                </c:pt>
                <c:pt idx="5">
                  <c:v>9139</c:v>
                </c:pt>
                <c:pt idx="6">
                  <c:v>12460</c:v>
                </c:pt>
                <c:pt idx="7">
                  <c:v>10717</c:v>
                </c:pt>
                <c:pt idx="8">
                  <c:v>7825</c:v>
                </c:pt>
                <c:pt idx="9">
                  <c:v>9693</c:v>
                </c:pt>
                <c:pt idx="10">
                  <c:v>15177</c:v>
                </c:pt>
                <c:pt idx="11">
                  <c:v>11740</c:v>
                </c:pt>
                <c:pt idx="12">
                  <c:v>8632</c:v>
                </c:pt>
                <c:pt idx="13">
                  <c:v>9987</c:v>
                </c:pt>
                <c:pt idx="14">
                  <c:v>17032</c:v>
                </c:pt>
                <c:pt idx="15">
                  <c:v>12354</c:v>
                </c:pt>
                <c:pt idx="16">
                  <c:v>9120</c:v>
                </c:pt>
                <c:pt idx="17">
                  <c:v>10986</c:v>
                </c:pt>
                <c:pt idx="18">
                  <c:v>19873</c:v>
                </c:pt>
                <c:pt idx="19">
                  <c:v>14032</c:v>
                </c:pt>
                <c:pt idx="20">
                  <c:v>10306</c:v>
                </c:pt>
                <c:pt idx="21">
                  <c:v>12569</c:v>
                </c:pt>
                <c:pt idx="22">
                  <c:v>22548</c:v>
                </c:pt>
                <c:pt idx="23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24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('Γραμμική παλινδρόμηση'!$I$3:$I$26,'Γραμμική παλινδρόμηση'!$I$27)</c:f>
              <c:numCache>
                <c:formatCode>#,##0</c:formatCode>
                <c:ptCount val="25"/>
                <c:pt idx="0">
                  <c:v>7205.6900000000005</c:v>
                </c:pt>
                <c:pt idx="1">
                  <c:v>7590.0647826086961</c:v>
                </c:pt>
                <c:pt idx="2">
                  <c:v>7974.4395652173916</c:v>
                </c:pt>
                <c:pt idx="3">
                  <c:v>8358.8143478260881</c:v>
                </c:pt>
                <c:pt idx="4">
                  <c:v>8743.1891304347828</c:v>
                </c:pt>
                <c:pt idx="5">
                  <c:v>9127.5639130434793</c:v>
                </c:pt>
                <c:pt idx="6">
                  <c:v>9511.9386956521739</c:v>
                </c:pt>
                <c:pt idx="7">
                  <c:v>9896.3134782608704</c:v>
                </c:pt>
                <c:pt idx="8">
                  <c:v>10280.688260869565</c:v>
                </c:pt>
                <c:pt idx="9">
                  <c:v>10665.063043478262</c:v>
                </c:pt>
                <c:pt idx="10">
                  <c:v>11049.437826086956</c:v>
                </c:pt>
                <c:pt idx="11">
                  <c:v>11433.812608695653</c:v>
                </c:pt>
                <c:pt idx="12">
                  <c:v>11818.187391304349</c:v>
                </c:pt>
                <c:pt idx="13">
                  <c:v>12202.562173913044</c:v>
                </c:pt>
                <c:pt idx="14">
                  <c:v>12586.936956521738</c:v>
                </c:pt>
                <c:pt idx="15">
                  <c:v>12971.311739130435</c:v>
                </c:pt>
                <c:pt idx="16">
                  <c:v>13355.686521739131</c:v>
                </c:pt>
                <c:pt idx="17">
                  <c:v>13740.061304347826</c:v>
                </c:pt>
                <c:pt idx="18">
                  <c:v>14124.436086956521</c:v>
                </c:pt>
                <c:pt idx="19">
                  <c:v>14508.810869565217</c:v>
                </c:pt>
                <c:pt idx="20">
                  <c:v>14893.185652173914</c:v>
                </c:pt>
                <c:pt idx="21">
                  <c:v>15277.560434782608</c:v>
                </c:pt>
                <c:pt idx="22">
                  <c:v>15661.935217391303</c:v>
                </c:pt>
                <c:pt idx="23">
                  <c:v>16046.310000000001</c:v>
                </c:pt>
                <c:pt idx="24">
                  <c:v>16430.684782608696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33952"/>
        <c:axId val="308550976"/>
      </c:lineChart>
      <c:catAx>
        <c:axId val="235133952"/>
        <c:scaling>
          <c:orientation val="minMax"/>
        </c:scaling>
        <c:delete val="0"/>
        <c:axPos val="b"/>
        <c:majorTickMark val="out"/>
        <c:minorTickMark val="none"/>
        <c:tickLblPos val="nextTo"/>
        <c:crossAx val="308550976"/>
        <c:crosses val="autoZero"/>
        <c:auto val="1"/>
        <c:lblAlgn val="ctr"/>
        <c:lblOffset val="100"/>
        <c:noMultiLvlLbl val="0"/>
      </c:catAx>
      <c:valAx>
        <c:axId val="30855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133952"/>
        <c:crosses val="autoZero"/>
        <c:crossBetween val="between"/>
      </c:valAx>
    </c:plotArea>
    <c:legend>
      <c:legendPos val="r"/>
      <c:layout/>
      <c:overlay val="0"/>
    </c:legend>
    <c:plotVisOnly val="1"/>
    <c:dispBlanksAs val="span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Κλασσική χρονοσειρά διαχωρισμού</a:t>
            </a:r>
            <a:endParaRPr lang="af-ZA" sz="1400"/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'Κλασσική χρονοσειρά διαχωρισμού'!$D$7:$D$26</c:f>
              <c:numCache>
                <c:formatCode>#,##0</c:formatCode>
                <c:ptCount val="20"/>
                <c:pt idx="0">
                  <c:v>6118</c:v>
                </c:pt>
                <c:pt idx="1">
                  <c:v>9139</c:v>
                </c:pt>
                <c:pt idx="2">
                  <c:v>12460</c:v>
                </c:pt>
                <c:pt idx="3">
                  <c:v>10717</c:v>
                </c:pt>
                <c:pt idx="4">
                  <c:v>7825</c:v>
                </c:pt>
                <c:pt idx="5">
                  <c:v>9693</c:v>
                </c:pt>
                <c:pt idx="6">
                  <c:v>15177</c:v>
                </c:pt>
                <c:pt idx="7">
                  <c:v>11740</c:v>
                </c:pt>
                <c:pt idx="8">
                  <c:v>8632</c:v>
                </c:pt>
                <c:pt idx="9">
                  <c:v>9987</c:v>
                </c:pt>
                <c:pt idx="10">
                  <c:v>17032</c:v>
                </c:pt>
                <c:pt idx="11">
                  <c:v>12354</c:v>
                </c:pt>
                <c:pt idx="12">
                  <c:v>9120</c:v>
                </c:pt>
                <c:pt idx="13">
                  <c:v>10986</c:v>
                </c:pt>
                <c:pt idx="14">
                  <c:v>19873</c:v>
                </c:pt>
                <c:pt idx="15">
                  <c:v>14032</c:v>
                </c:pt>
                <c:pt idx="16">
                  <c:v>10306</c:v>
                </c:pt>
                <c:pt idx="17">
                  <c:v>12569</c:v>
                </c:pt>
                <c:pt idx="18">
                  <c:v>22548</c:v>
                </c:pt>
                <c:pt idx="19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20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('Κλασσική χρονοσειρά διαχωρισμού'!$K$7:$K$26,'Κλασσική χρονοσειρά διαχωρισμού'!$K$27)</c:f>
              <c:numCache>
                <c:formatCode>#,##0</c:formatCode>
                <c:ptCount val="21"/>
                <c:pt idx="0">
                  <c:v>6532.7998121291457</c:v>
                </c:pt>
                <c:pt idx="1">
                  <c:v>9717.9465648715031</c:v>
                </c:pt>
                <c:pt idx="2">
                  <c:v>12264.404647980988</c:v>
                </c:pt>
                <c:pt idx="3">
                  <c:v>10840.13143927787</c:v>
                </c:pt>
                <c:pt idx="4">
                  <c:v>7193.856822913338</c:v>
                </c:pt>
                <c:pt idx="5">
                  <c:v>10678.425490405387</c:v>
                </c:pt>
                <c:pt idx="6">
                  <c:v>14474.020461882708</c:v>
                </c:pt>
                <c:pt idx="7">
                  <c:v>12382.001640971179</c:v>
                </c:pt>
                <c:pt idx="8">
                  <c:v>8995.2456479926932</c:v>
                </c:pt>
                <c:pt idx="9">
                  <c:v>11090.364367238089</c:v>
                </c:pt>
                <c:pt idx="10">
                  <c:v>17288.838146870898</c:v>
                </c:pt>
                <c:pt idx="11">
                  <c:v>13318.671997613181</c:v>
                </c:pt>
                <c:pt idx="12">
                  <c:v>9754.9888352995786</c:v>
                </c:pt>
                <c:pt idx="13">
                  <c:v>11245.342600251486</c:v>
                </c:pt>
                <c:pt idx="14">
                  <c:v>19112.465269669676</c:v>
                </c:pt>
                <c:pt idx="15">
                  <c:v>13818.328715506195</c:v>
                </c:pt>
                <c:pt idx="16">
                  <c:v>10169.889277255912</c:v>
                </c:pt>
                <c:pt idx="17">
                  <c:v>12215.322422427012</c:v>
                </c:pt>
                <c:pt idx="18">
                  <c:v>22036.252396840591</c:v>
                </c:pt>
                <c:pt idx="19">
                  <c:v>15518.971468041984</c:v>
                </c:pt>
                <c:pt idx="20" formatCode="0.00">
                  <c:v>11369.940677859471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66240"/>
        <c:axId val="310494912"/>
      </c:lineChart>
      <c:catAx>
        <c:axId val="253066240"/>
        <c:scaling>
          <c:orientation val="minMax"/>
        </c:scaling>
        <c:delete val="0"/>
        <c:axPos val="b"/>
        <c:majorTickMark val="out"/>
        <c:minorTickMark val="none"/>
        <c:tickLblPos val="nextTo"/>
        <c:crossAx val="310494912"/>
        <c:crosses val="autoZero"/>
        <c:auto val="1"/>
        <c:lblAlgn val="ctr"/>
        <c:lblOffset val="100"/>
        <c:noMultiLvlLbl val="0"/>
      </c:catAx>
      <c:valAx>
        <c:axId val="3104949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53066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Αυτοπαλίνδρομες διαδικασίες</a:t>
            </a:r>
            <a:endParaRPr lang="af-ZA" sz="14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3701372068792879E-2"/>
          <c:y val="0.16530008748906386"/>
          <c:w val="0.73513031825415398"/>
          <c:h val="0.68294795061251123"/>
        </c:manualLayout>
      </c:layout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'Αυτοπαλίνδρομες διαδικασίες'!$B$16:$B$25</c:f>
              <c:numCache>
                <c:formatCode>#,##0</c:formatCode>
                <c:ptCount val="10"/>
                <c:pt idx="0">
                  <c:v>17032</c:v>
                </c:pt>
                <c:pt idx="1">
                  <c:v>12354</c:v>
                </c:pt>
                <c:pt idx="2">
                  <c:v>9120</c:v>
                </c:pt>
                <c:pt idx="3">
                  <c:v>10986</c:v>
                </c:pt>
                <c:pt idx="4">
                  <c:v>19873</c:v>
                </c:pt>
                <c:pt idx="5">
                  <c:v>14032</c:v>
                </c:pt>
                <c:pt idx="6">
                  <c:v>10306</c:v>
                </c:pt>
                <c:pt idx="7">
                  <c:v>12569</c:v>
                </c:pt>
                <c:pt idx="8">
                  <c:v>22548</c:v>
                </c:pt>
                <c:pt idx="9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 w="28575"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0"/>
            <c:bubble3D val="0"/>
            <c:spPr>
              <a:ln w="28575"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'Αυτοπαλίνδρομες διαδικασίες'!$C$4:$C$14</c:f>
              <c:numCache>
                <c:formatCode>#,##0</c:formatCode>
                <c:ptCount val="11"/>
                <c:pt idx="0">
                  <c:v>10758.522759650345</c:v>
                </c:pt>
                <c:pt idx="1">
                  <c:v>11503.893581626615</c:v>
                </c:pt>
                <c:pt idx="2">
                  <c:v>11122.572570474738</c:v>
                </c:pt>
                <c:pt idx="3">
                  <c:v>10093.75087253566</c:v>
                </c:pt>
                <c:pt idx="4">
                  <c:v>11116.815503698912</c:v>
                </c:pt>
                <c:pt idx="5">
                  <c:v>12241.475430906179</c:v>
                </c:pt>
                <c:pt idx="6">
                  <c:v>11651.20676089044</c:v>
                </c:pt>
                <c:pt idx="7">
                  <c:v>10671.828107026116</c:v>
                </c:pt>
                <c:pt idx="8">
                  <c:v>11304.428150393529</c:v>
                </c:pt>
                <c:pt idx="9">
                  <c:v>13161.590162078159</c:v>
                </c:pt>
                <c:pt idx="10">
                  <c:v>11997.646720400537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65216"/>
        <c:axId val="310497216"/>
      </c:lineChart>
      <c:catAx>
        <c:axId val="25306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310497216"/>
        <c:crosses val="autoZero"/>
        <c:auto val="1"/>
        <c:lblAlgn val="ctr"/>
        <c:lblOffset val="100"/>
        <c:noMultiLvlLbl val="0"/>
      </c:catAx>
      <c:valAx>
        <c:axId val="3104972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53065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30784825036028"/>
          <c:y val="0.38904648047769858"/>
          <c:w val="0.18505041238777192"/>
          <c:h val="0.2090295946710953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Διαδικασίες κινούμενου μέσου</a:t>
            </a:r>
            <a:endParaRPr lang="af-ZA" sz="14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3701372068792879E-2"/>
          <c:y val="0.16530008748906386"/>
          <c:w val="0.66932319139719187"/>
          <c:h val="0.61669256342957135"/>
        </c:manualLayout>
      </c:layout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'Αυτοπαλίνδρομες διαδικασίες'!$B$16:$B$25</c:f>
              <c:numCache>
                <c:formatCode>#,##0</c:formatCode>
                <c:ptCount val="10"/>
                <c:pt idx="0">
                  <c:v>17032</c:v>
                </c:pt>
                <c:pt idx="1">
                  <c:v>12354</c:v>
                </c:pt>
                <c:pt idx="2">
                  <c:v>9120</c:v>
                </c:pt>
                <c:pt idx="3">
                  <c:v>10986</c:v>
                </c:pt>
                <c:pt idx="4">
                  <c:v>19873</c:v>
                </c:pt>
                <c:pt idx="5">
                  <c:v>14032</c:v>
                </c:pt>
                <c:pt idx="6">
                  <c:v>10306</c:v>
                </c:pt>
                <c:pt idx="7">
                  <c:v>12569</c:v>
                </c:pt>
                <c:pt idx="8">
                  <c:v>22548</c:v>
                </c:pt>
                <c:pt idx="9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 w="28575"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0"/>
            <c:bubble3D val="0"/>
            <c:spPr>
              <a:ln w="28575"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'Αυτοπαλίνδρομες διαδικασίες'!$C$4:$C$14</c:f>
              <c:numCache>
                <c:formatCode>#,##0</c:formatCode>
                <c:ptCount val="11"/>
                <c:pt idx="0">
                  <c:v>10758.522759650345</c:v>
                </c:pt>
                <c:pt idx="1">
                  <c:v>11503.893581626615</c:v>
                </c:pt>
                <c:pt idx="2">
                  <c:v>11122.572570474738</c:v>
                </c:pt>
                <c:pt idx="3">
                  <c:v>10093.75087253566</c:v>
                </c:pt>
                <c:pt idx="4">
                  <c:v>11116.815503698912</c:v>
                </c:pt>
                <c:pt idx="5">
                  <c:v>12241.475430906179</c:v>
                </c:pt>
                <c:pt idx="6">
                  <c:v>11651.20676089044</c:v>
                </c:pt>
                <c:pt idx="7">
                  <c:v>10671.828107026116</c:v>
                </c:pt>
                <c:pt idx="8">
                  <c:v>11304.428150393529</c:v>
                </c:pt>
                <c:pt idx="9">
                  <c:v>13161.590162078159</c:v>
                </c:pt>
                <c:pt idx="10">
                  <c:v>11997.646720400537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387264"/>
        <c:axId val="310498944"/>
      </c:lineChart>
      <c:catAx>
        <c:axId val="253387264"/>
        <c:scaling>
          <c:orientation val="minMax"/>
        </c:scaling>
        <c:delete val="0"/>
        <c:axPos val="b"/>
        <c:majorTickMark val="out"/>
        <c:minorTickMark val="none"/>
        <c:tickLblPos val="nextTo"/>
        <c:crossAx val="310498944"/>
        <c:crosses val="autoZero"/>
        <c:auto val="1"/>
        <c:lblAlgn val="ctr"/>
        <c:lblOffset val="100"/>
        <c:noMultiLvlLbl val="0"/>
      </c:catAx>
      <c:valAx>
        <c:axId val="3104989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5338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30784825036028"/>
          <c:y val="0.38904648047769858"/>
          <c:w val="0.19224207006486649"/>
          <c:h val="0.173700147576942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f-ZA"/>
              <a:t>ARMA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6638098804221931E-2"/>
          <c:y val="4.9344531933508309E-2"/>
          <c:w val="0.72505541691158892"/>
          <c:h val="0.83931478565179352"/>
        </c:manualLayout>
      </c:layout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ARMA!$B$3:$B$25</c:f>
              <c:numCache>
                <c:formatCode>#,##0</c:formatCode>
                <c:ptCount val="23"/>
                <c:pt idx="0">
                  <c:v>8081</c:v>
                </c:pt>
                <c:pt idx="1">
                  <c:v>10282</c:v>
                </c:pt>
                <c:pt idx="2">
                  <c:v>9156</c:v>
                </c:pt>
                <c:pt idx="3">
                  <c:v>6118</c:v>
                </c:pt>
                <c:pt idx="4">
                  <c:v>9139</c:v>
                </c:pt>
                <c:pt idx="5">
                  <c:v>12460</c:v>
                </c:pt>
                <c:pt idx="6">
                  <c:v>10717</c:v>
                </c:pt>
                <c:pt idx="7">
                  <c:v>7825</c:v>
                </c:pt>
                <c:pt idx="8">
                  <c:v>9693</c:v>
                </c:pt>
                <c:pt idx="9">
                  <c:v>15177</c:v>
                </c:pt>
                <c:pt idx="10">
                  <c:v>11740</c:v>
                </c:pt>
                <c:pt idx="11">
                  <c:v>8632</c:v>
                </c:pt>
                <c:pt idx="12">
                  <c:v>9987</c:v>
                </c:pt>
                <c:pt idx="13">
                  <c:v>17032</c:v>
                </c:pt>
                <c:pt idx="14">
                  <c:v>12354</c:v>
                </c:pt>
                <c:pt idx="15">
                  <c:v>9120</c:v>
                </c:pt>
                <c:pt idx="16">
                  <c:v>10986</c:v>
                </c:pt>
                <c:pt idx="17">
                  <c:v>19873</c:v>
                </c:pt>
                <c:pt idx="18">
                  <c:v>14032</c:v>
                </c:pt>
                <c:pt idx="19">
                  <c:v>10306</c:v>
                </c:pt>
                <c:pt idx="20">
                  <c:v>12569</c:v>
                </c:pt>
                <c:pt idx="21">
                  <c:v>22548</c:v>
                </c:pt>
                <c:pt idx="22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 w="28575"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23"/>
            <c:bubble3D val="0"/>
            <c:spPr>
              <a:ln w="28575">
                <a:solidFill>
                  <a:schemeClr val="bg1">
                    <a:lumMod val="50000"/>
                  </a:schemeClr>
                </a:solidFill>
                <a:prstDash val="dash"/>
              </a:ln>
            </c:spPr>
          </c:dPt>
          <c:val>
            <c:numRef>
              <c:f>ARMA!$C$3:$C$26</c:f>
              <c:numCache>
                <c:formatCode>#,##0</c:formatCode>
                <c:ptCount val="24"/>
                <c:pt idx="0">
                  <c:v>11787.52</c:v>
                </c:pt>
                <c:pt idx="1">
                  <c:v>10015.17</c:v>
                </c:pt>
                <c:pt idx="2">
                  <c:v>12067.875</c:v>
                </c:pt>
                <c:pt idx="3">
                  <c:v>10444.7425</c:v>
                </c:pt>
                <c:pt idx="4">
                  <c:v>9646.1687500000007</c:v>
                </c:pt>
                <c:pt idx="5">
                  <c:v>11646.585625</c:v>
                </c:pt>
                <c:pt idx="6">
                  <c:v>12406.507187499999</c:v>
                </c:pt>
                <c:pt idx="7">
                  <c:v>11102.756406250001</c:v>
                </c:pt>
                <c:pt idx="8">
                  <c:v>10221.871796874999</c:v>
                </c:pt>
                <c:pt idx="9">
                  <c:v>11652.354101562501</c:v>
                </c:pt>
                <c:pt idx="10">
                  <c:v>13843.632949218749</c:v>
                </c:pt>
                <c:pt idx="11">
                  <c:v>10926.383525390625</c:v>
                </c:pt>
                <c:pt idx="12">
                  <c:v>10737.768237304686</c:v>
                </c:pt>
                <c:pt idx="13">
                  <c:v>11550.225881347658</c:v>
                </c:pt>
                <c:pt idx="14">
                  <c:v>14877.84705932617</c:v>
                </c:pt>
                <c:pt idx="15">
                  <c:v>10734.696470336916</c:v>
                </c:pt>
                <c:pt idx="16">
                  <c:v>11092.251764831542</c:v>
                </c:pt>
                <c:pt idx="17">
                  <c:v>11902.454117584228</c:v>
                </c:pt>
                <c:pt idx="18">
                  <c:v>16207.462941207887</c:v>
                </c:pt>
                <c:pt idx="19">
                  <c:v>10959.228529396056</c:v>
                </c:pt>
                <c:pt idx="20">
                  <c:v>11608.565735301972</c:v>
                </c:pt>
                <c:pt idx="21">
                  <c:v>12483.287132349014</c:v>
                </c:pt>
                <c:pt idx="22">
                  <c:v>17334.796433825493</c:v>
                </c:pt>
                <c:pt idx="23">
                  <c:v>11339.491783087253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373952"/>
        <c:axId val="315663488"/>
      </c:lineChart>
      <c:catAx>
        <c:axId val="285373952"/>
        <c:scaling>
          <c:orientation val="minMax"/>
        </c:scaling>
        <c:delete val="0"/>
        <c:axPos val="b"/>
        <c:majorTickMark val="out"/>
        <c:minorTickMark val="none"/>
        <c:tickLblPos val="nextTo"/>
        <c:crossAx val="315663488"/>
        <c:crosses val="autoZero"/>
        <c:auto val="1"/>
        <c:lblAlgn val="ctr"/>
        <c:lblOffset val="100"/>
        <c:noMultiLvlLbl val="0"/>
      </c:catAx>
      <c:valAx>
        <c:axId val="3156634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85373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Αφελής</a:t>
            </a:r>
            <a:r>
              <a:rPr lang="el-GR" sz="1400" baseline="0"/>
              <a:t> μέθοδος</a:t>
            </a:r>
            <a:endParaRPr lang="en-US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701372068792879E-2"/>
          <c:y val="0.16530008748906386"/>
          <c:w val="0.86349792971868533"/>
          <c:h val="0.61669256342957135"/>
        </c:manualLayout>
      </c:layout>
      <c:lineChart>
        <c:grouping val="standard"/>
        <c:varyColors val="0"/>
        <c:ser>
          <c:idx val="0"/>
          <c:order val="0"/>
          <c:tx>
            <c:v>Πραγματικές πωλήσεις</c:v>
          </c:tx>
          <c:marker>
            <c:symbol val="diamond"/>
            <c:size val="5"/>
          </c:marker>
          <c:val>
            <c:numRef>
              <c:f>'Αφελής μέθοδος'!$C$2:$C$13</c:f>
              <c:numCache>
                <c:formatCode>#,##0</c:formatCode>
                <c:ptCount val="12"/>
                <c:pt idx="0">
                  <c:v>8632</c:v>
                </c:pt>
                <c:pt idx="1">
                  <c:v>9987</c:v>
                </c:pt>
                <c:pt idx="2">
                  <c:v>17032</c:v>
                </c:pt>
                <c:pt idx="3">
                  <c:v>12354</c:v>
                </c:pt>
                <c:pt idx="4">
                  <c:v>9120</c:v>
                </c:pt>
                <c:pt idx="5">
                  <c:v>10986</c:v>
                </c:pt>
                <c:pt idx="6">
                  <c:v>19873</c:v>
                </c:pt>
                <c:pt idx="7">
                  <c:v>14032</c:v>
                </c:pt>
                <c:pt idx="8">
                  <c:v>10306</c:v>
                </c:pt>
                <c:pt idx="9">
                  <c:v>12569</c:v>
                </c:pt>
                <c:pt idx="10">
                  <c:v>22548</c:v>
                </c:pt>
                <c:pt idx="11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2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'Αφελής μέθοδος'!$D$2:$D$14</c:f>
              <c:numCache>
                <c:formatCode>#,##0</c:formatCode>
                <c:ptCount val="13"/>
                <c:pt idx="0">
                  <c:v>11740</c:v>
                </c:pt>
                <c:pt idx="1">
                  <c:v>8632</c:v>
                </c:pt>
                <c:pt idx="2">
                  <c:v>9987</c:v>
                </c:pt>
                <c:pt idx="3">
                  <c:v>17032</c:v>
                </c:pt>
                <c:pt idx="4">
                  <c:v>12354</c:v>
                </c:pt>
                <c:pt idx="5">
                  <c:v>9120</c:v>
                </c:pt>
                <c:pt idx="6">
                  <c:v>10986</c:v>
                </c:pt>
                <c:pt idx="7">
                  <c:v>19873</c:v>
                </c:pt>
                <c:pt idx="8">
                  <c:v>14032</c:v>
                </c:pt>
                <c:pt idx="9">
                  <c:v>10306</c:v>
                </c:pt>
                <c:pt idx="10">
                  <c:v>12569</c:v>
                </c:pt>
                <c:pt idx="11">
                  <c:v>22548</c:v>
                </c:pt>
                <c:pt idx="12">
                  <c:v>15813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98496"/>
        <c:axId val="210981376"/>
      </c:lineChart>
      <c:catAx>
        <c:axId val="15229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10981376"/>
        <c:crosses val="autoZero"/>
        <c:auto val="1"/>
        <c:lblAlgn val="ctr"/>
        <c:lblOffset val="100"/>
        <c:noMultiLvlLbl val="0"/>
      </c:catAx>
      <c:valAx>
        <c:axId val="210981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229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372555917892366E-2"/>
          <c:y val="0.9309424321959755"/>
          <c:w val="0.87196189599880924"/>
          <c:h val="6.740367454068241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Απλός μέσος όρος</a:t>
            </a:r>
            <a:endParaRPr lang="en-U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'Απλός μέσος όρος'!$C$2:$C$13</c:f>
              <c:numCache>
                <c:formatCode>#,##0</c:formatCode>
                <c:ptCount val="12"/>
                <c:pt idx="0">
                  <c:v>8632</c:v>
                </c:pt>
                <c:pt idx="1">
                  <c:v>9987</c:v>
                </c:pt>
                <c:pt idx="2">
                  <c:v>17032</c:v>
                </c:pt>
                <c:pt idx="3">
                  <c:v>12354</c:v>
                </c:pt>
                <c:pt idx="4">
                  <c:v>9120</c:v>
                </c:pt>
                <c:pt idx="5">
                  <c:v>10986</c:v>
                </c:pt>
                <c:pt idx="6">
                  <c:v>19873</c:v>
                </c:pt>
                <c:pt idx="7">
                  <c:v>14032</c:v>
                </c:pt>
                <c:pt idx="8">
                  <c:v>10306</c:v>
                </c:pt>
                <c:pt idx="9">
                  <c:v>12569</c:v>
                </c:pt>
                <c:pt idx="10">
                  <c:v>22548</c:v>
                </c:pt>
                <c:pt idx="11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2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'Απλός μέσος όρος'!$D$2:$D$14</c:f>
              <c:numCache>
                <c:formatCode>#,##0</c:formatCode>
                <c:ptCount val="13"/>
                <c:pt idx="0">
                  <c:v>9647.6666666666661</c:v>
                </c:pt>
                <c:pt idx="1">
                  <c:v>9569.538461538461</c:v>
                </c:pt>
                <c:pt idx="2">
                  <c:v>9599.3571428571431</c:v>
                </c:pt>
                <c:pt idx="3">
                  <c:v>10094.866666666667</c:v>
                </c:pt>
                <c:pt idx="4">
                  <c:v>10236.0625</c:v>
                </c:pt>
                <c:pt idx="5">
                  <c:v>10170.411764705883</c:v>
                </c:pt>
                <c:pt idx="6">
                  <c:v>10215.722222222223</c:v>
                </c:pt>
                <c:pt idx="7">
                  <c:v>10724</c:v>
                </c:pt>
                <c:pt idx="8">
                  <c:v>10889.4</c:v>
                </c:pt>
                <c:pt idx="9">
                  <c:v>10861.619047619048</c:v>
                </c:pt>
                <c:pt idx="10">
                  <c:v>10939.227272727272</c:v>
                </c:pt>
                <c:pt idx="11">
                  <c:v>11443.95652173913</c:v>
                </c:pt>
                <c:pt idx="12">
                  <c:v>11626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70048"/>
        <c:axId val="210983104"/>
      </c:lineChart>
      <c:catAx>
        <c:axId val="15277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983104"/>
        <c:crosses val="autoZero"/>
        <c:auto val="1"/>
        <c:lblAlgn val="ctr"/>
        <c:lblOffset val="100"/>
        <c:noMultiLvlLbl val="0"/>
      </c:catAx>
      <c:valAx>
        <c:axId val="2109831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2770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Κινούμενος μέσος</a:t>
            </a:r>
            <a:r>
              <a:rPr lang="el-GR" sz="1400" baseline="0"/>
              <a:t> όρος</a:t>
            </a:r>
            <a:endParaRPr lang="en-U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'Κινούμενος μέσος όρος'!$C$2:$C$13</c:f>
              <c:numCache>
                <c:formatCode>#,##0</c:formatCode>
                <c:ptCount val="12"/>
                <c:pt idx="0">
                  <c:v>8632</c:v>
                </c:pt>
                <c:pt idx="1">
                  <c:v>9987</c:v>
                </c:pt>
                <c:pt idx="2">
                  <c:v>17032</c:v>
                </c:pt>
                <c:pt idx="3">
                  <c:v>12354</c:v>
                </c:pt>
                <c:pt idx="4">
                  <c:v>9120</c:v>
                </c:pt>
                <c:pt idx="5">
                  <c:v>10986</c:v>
                </c:pt>
                <c:pt idx="6">
                  <c:v>19873</c:v>
                </c:pt>
                <c:pt idx="7">
                  <c:v>14032</c:v>
                </c:pt>
                <c:pt idx="8">
                  <c:v>10306</c:v>
                </c:pt>
                <c:pt idx="9">
                  <c:v>12569</c:v>
                </c:pt>
                <c:pt idx="10">
                  <c:v>22548</c:v>
                </c:pt>
                <c:pt idx="11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2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'Κινούμενος μέσος όρος'!$D$2:$D$14</c:f>
              <c:numCache>
                <c:formatCode>#,##0</c:formatCode>
                <c:ptCount val="13"/>
                <c:pt idx="0">
                  <c:v>11268.666666666666</c:v>
                </c:pt>
                <c:pt idx="1">
                  <c:v>10630.666666666666</c:v>
                </c:pt>
                <c:pt idx="2">
                  <c:v>10509</c:v>
                </c:pt>
                <c:pt idx="3">
                  <c:v>12043.5</c:v>
                </c:pt>
                <c:pt idx="4">
                  <c:v>12487</c:v>
                </c:pt>
                <c:pt idx="5">
                  <c:v>11477.5</c:v>
                </c:pt>
                <c:pt idx="6">
                  <c:v>11351.833333333334</c:v>
                </c:pt>
                <c:pt idx="7">
                  <c:v>13225.333333333334</c:v>
                </c:pt>
                <c:pt idx="8">
                  <c:v>13899.5</c:v>
                </c:pt>
                <c:pt idx="9">
                  <c:v>12778.5</c:v>
                </c:pt>
                <c:pt idx="10">
                  <c:v>12814.333333333334</c:v>
                </c:pt>
                <c:pt idx="11">
                  <c:v>15052.333333333334</c:v>
                </c:pt>
                <c:pt idx="12">
                  <c:v>15856.833333333334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85120"/>
        <c:axId val="237405888"/>
      </c:lineChart>
      <c:catAx>
        <c:axId val="167685120"/>
        <c:scaling>
          <c:orientation val="minMax"/>
        </c:scaling>
        <c:delete val="0"/>
        <c:axPos val="b"/>
        <c:majorTickMark val="out"/>
        <c:minorTickMark val="none"/>
        <c:tickLblPos val="nextTo"/>
        <c:crossAx val="237405888"/>
        <c:crosses val="autoZero"/>
        <c:auto val="1"/>
        <c:lblAlgn val="ctr"/>
        <c:lblOffset val="100"/>
        <c:noMultiLvlLbl val="0"/>
      </c:catAx>
      <c:valAx>
        <c:axId val="2374058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67685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Σταθμισμένος μέσος όρος</a:t>
            </a:r>
            <a:endParaRPr lang="en-US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'Σταθμισμένος μέσος όρος'!$C$2:$C$13</c:f>
              <c:numCache>
                <c:formatCode>#,##0</c:formatCode>
                <c:ptCount val="12"/>
                <c:pt idx="0">
                  <c:v>8632</c:v>
                </c:pt>
                <c:pt idx="1">
                  <c:v>9987</c:v>
                </c:pt>
                <c:pt idx="2">
                  <c:v>17032</c:v>
                </c:pt>
                <c:pt idx="3">
                  <c:v>12354</c:v>
                </c:pt>
                <c:pt idx="4">
                  <c:v>9120</c:v>
                </c:pt>
                <c:pt idx="5">
                  <c:v>10986</c:v>
                </c:pt>
                <c:pt idx="6">
                  <c:v>19873</c:v>
                </c:pt>
                <c:pt idx="7">
                  <c:v>14032</c:v>
                </c:pt>
                <c:pt idx="8">
                  <c:v>10306</c:v>
                </c:pt>
                <c:pt idx="9">
                  <c:v>12569</c:v>
                </c:pt>
                <c:pt idx="10">
                  <c:v>22548</c:v>
                </c:pt>
                <c:pt idx="11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2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'Σταθμισμένος μέσος όρος'!$E$2:$E$14</c:f>
              <c:numCache>
                <c:formatCode>#,##0</c:formatCode>
                <c:ptCount val="13"/>
                <c:pt idx="0">
                  <c:v>11955.05</c:v>
                </c:pt>
                <c:pt idx="1">
                  <c:v>11043.4</c:v>
                </c:pt>
                <c:pt idx="2">
                  <c:v>10327.300000000001</c:v>
                </c:pt>
                <c:pt idx="3">
                  <c:v>12249.599999999999</c:v>
                </c:pt>
                <c:pt idx="4">
                  <c:v>13022.25</c:v>
                </c:pt>
                <c:pt idx="5">
                  <c:v>11865.900000000001</c:v>
                </c:pt>
                <c:pt idx="6">
                  <c:v>11136.75</c:v>
                </c:pt>
                <c:pt idx="7">
                  <c:v>13668.05</c:v>
                </c:pt>
                <c:pt idx="8">
                  <c:v>14750</c:v>
                </c:pt>
                <c:pt idx="9">
                  <c:v>13448.3</c:v>
                </c:pt>
                <c:pt idx="10">
                  <c:v>12661.5</c:v>
                </c:pt>
                <c:pt idx="11">
                  <c:v>15542.449999999999</c:v>
                </c:pt>
                <c:pt idx="12">
                  <c:v>16747.949999999997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36864"/>
        <c:axId val="252708544"/>
      </c:lineChart>
      <c:catAx>
        <c:axId val="19843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252708544"/>
        <c:crosses val="autoZero"/>
        <c:auto val="1"/>
        <c:lblAlgn val="ctr"/>
        <c:lblOffset val="100"/>
        <c:noMultiLvlLbl val="0"/>
      </c:catAx>
      <c:valAx>
        <c:axId val="2527085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98436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Απλή εκθετική εξομάλυνση α=0,4</a:t>
            </a:r>
            <a:endParaRPr lang="en-US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'Απλή εκθετική εξομάλυνση'!$C$3:$C$14</c:f>
              <c:numCache>
                <c:formatCode>#,##0</c:formatCode>
                <c:ptCount val="12"/>
                <c:pt idx="0">
                  <c:v>8632</c:v>
                </c:pt>
                <c:pt idx="1">
                  <c:v>9987</c:v>
                </c:pt>
                <c:pt idx="2">
                  <c:v>17032</c:v>
                </c:pt>
                <c:pt idx="3">
                  <c:v>12354</c:v>
                </c:pt>
                <c:pt idx="4">
                  <c:v>9120</c:v>
                </c:pt>
                <c:pt idx="5">
                  <c:v>10986</c:v>
                </c:pt>
                <c:pt idx="6">
                  <c:v>19873</c:v>
                </c:pt>
                <c:pt idx="7">
                  <c:v>14032</c:v>
                </c:pt>
                <c:pt idx="8">
                  <c:v>10306</c:v>
                </c:pt>
                <c:pt idx="9">
                  <c:v>12569</c:v>
                </c:pt>
                <c:pt idx="10">
                  <c:v>22548</c:v>
                </c:pt>
                <c:pt idx="11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2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'Απλή εκθετική εξομάλυνση'!$E$3:$E$15</c:f>
              <c:numCache>
                <c:formatCode>#,##0</c:formatCode>
                <c:ptCount val="13"/>
                <c:pt idx="0">
                  <c:v>10484.599999999999</c:v>
                </c:pt>
                <c:pt idx="1">
                  <c:v>9743.56</c:v>
                </c:pt>
                <c:pt idx="2">
                  <c:v>9840.9359999999997</c:v>
                </c:pt>
                <c:pt idx="3">
                  <c:v>12717.3616</c:v>
                </c:pt>
                <c:pt idx="4">
                  <c:v>12572.016960000001</c:v>
                </c:pt>
                <c:pt idx="5">
                  <c:v>11191.210176000001</c:v>
                </c:pt>
                <c:pt idx="6">
                  <c:v>11109.1261056</c:v>
                </c:pt>
                <c:pt idx="7">
                  <c:v>14614.675663360002</c:v>
                </c:pt>
                <c:pt idx="8">
                  <c:v>14381.605398016</c:v>
                </c:pt>
                <c:pt idx="9">
                  <c:v>12751.363238809601</c:v>
                </c:pt>
                <c:pt idx="10">
                  <c:v>12678.41794328576</c:v>
                </c:pt>
                <c:pt idx="11">
                  <c:v>16626.250765971457</c:v>
                </c:pt>
                <c:pt idx="12">
                  <c:v>16300.950459582875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51008"/>
        <c:axId val="252710272"/>
      </c:lineChart>
      <c:catAx>
        <c:axId val="19985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52710272"/>
        <c:crosses val="autoZero"/>
        <c:auto val="1"/>
        <c:lblAlgn val="ctr"/>
        <c:lblOffset val="100"/>
        <c:noMultiLvlLbl val="0"/>
      </c:catAx>
      <c:valAx>
        <c:axId val="252710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9985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Απλή εκθετική εξομάλυνση α=0,3</a:t>
            </a:r>
            <a:endParaRPr lang="en-US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'Απλή εκθετική εξομάλυνση'!$C$3:$C$14</c:f>
              <c:numCache>
                <c:formatCode>#,##0</c:formatCode>
                <c:ptCount val="12"/>
                <c:pt idx="0">
                  <c:v>8632</c:v>
                </c:pt>
                <c:pt idx="1">
                  <c:v>9987</c:v>
                </c:pt>
                <c:pt idx="2">
                  <c:v>17032</c:v>
                </c:pt>
                <c:pt idx="3">
                  <c:v>12354</c:v>
                </c:pt>
                <c:pt idx="4">
                  <c:v>9120</c:v>
                </c:pt>
                <c:pt idx="5">
                  <c:v>10986</c:v>
                </c:pt>
                <c:pt idx="6">
                  <c:v>19873</c:v>
                </c:pt>
                <c:pt idx="7">
                  <c:v>14032</c:v>
                </c:pt>
                <c:pt idx="8">
                  <c:v>10306</c:v>
                </c:pt>
                <c:pt idx="9">
                  <c:v>12569</c:v>
                </c:pt>
                <c:pt idx="10">
                  <c:v>22548</c:v>
                </c:pt>
                <c:pt idx="11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2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'Απλή εκθετική εξομάλυνση'!$H$3:$H$15</c:f>
              <c:numCache>
                <c:formatCode>#,##0</c:formatCode>
                <c:ptCount val="13"/>
                <c:pt idx="0">
                  <c:v>10275.366666666665</c:v>
                </c:pt>
                <c:pt idx="1">
                  <c:v>9782.3566666666648</c:v>
                </c:pt>
                <c:pt idx="2">
                  <c:v>9843.7496666666648</c:v>
                </c:pt>
                <c:pt idx="3">
                  <c:v>12000.224766666664</c:v>
                </c:pt>
                <c:pt idx="4">
                  <c:v>12106.357336666664</c:v>
                </c:pt>
                <c:pt idx="5">
                  <c:v>11210.450135666664</c:v>
                </c:pt>
                <c:pt idx="6">
                  <c:v>11143.115094966664</c:v>
                </c:pt>
                <c:pt idx="7">
                  <c:v>13762.080566476663</c:v>
                </c:pt>
                <c:pt idx="8">
                  <c:v>13843.056396533662</c:v>
                </c:pt>
                <c:pt idx="9">
                  <c:v>12781.939477573562</c:v>
                </c:pt>
                <c:pt idx="10">
                  <c:v>12718.057634301491</c:v>
                </c:pt>
                <c:pt idx="11">
                  <c:v>15667.040344011042</c:v>
                </c:pt>
                <c:pt idx="12">
                  <c:v>15710.828240807728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62816"/>
        <c:axId val="252712000"/>
      </c:lineChart>
      <c:catAx>
        <c:axId val="201762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52712000"/>
        <c:crosses val="autoZero"/>
        <c:auto val="1"/>
        <c:lblAlgn val="ctr"/>
        <c:lblOffset val="100"/>
        <c:noMultiLvlLbl val="0"/>
      </c:catAx>
      <c:valAx>
        <c:axId val="2527120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01762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/>
              <a:t>Διπλή εκθετική εξομάλυνση α=0,</a:t>
            </a:r>
            <a:r>
              <a:rPr lang="en-US" sz="1400"/>
              <a:t>2</a:t>
            </a:r>
            <a:r>
              <a:rPr lang="el-GR" sz="1400"/>
              <a:t> , β=0,</a:t>
            </a:r>
            <a:r>
              <a:rPr lang="en-US" sz="1400"/>
              <a:t>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'Διπλή εκθετική εξομάλυνση'!$C$3:$C$14</c:f>
              <c:numCache>
                <c:formatCode>#,##0</c:formatCode>
                <c:ptCount val="12"/>
                <c:pt idx="0">
                  <c:v>8632</c:v>
                </c:pt>
                <c:pt idx="1">
                  <c:v>9987</c:v>
                </c:pt>
                <c:pt idx="2">
                  <c:v>17032</c:v>
                </c:pt>
                <c:pt idx="3">
                  <c:v>12354</c:v>
                </c:pt>
                <c:pt idx="4">
                  <c:v>9120</c:v>
                </c:pt>
                <c:pt idx="5">
                  <c:v>10986</c:v>
                </c:pt>
                <c:pt idx="6">
                  <c:v>19873</c:v>
                </c:pt>
                <c:pt idx="7">
                  <c:v>14032</c:v>
                </c:pt>
                <c:pt idx="8">
                  <c:v>10306</c:v>
                </c:pt>
                <c:pt idx="9">
                  <c:v>12569</c:v>
                </c:pt>
                <c:pt idx="10">
                  <c:v>22548</c:v>
                </c:pt>
                <c:pt idx="11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2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'Διπλή εκθετική εξομάλυνση'!$G$3:$G$15</c:f>
              <c:numCache>
                <c:formatCode>#,##0</c:formatCode>
                <c:ptCount val="13"/>
                <c:pt idx="0">
                  <c:v>9647.6666666666661</c:v>
                </c:pt>
                <c:pt idx="1">
                  <c:v>9424.2199999999993</c:v>
                </c:pt>
                <c:pt idx="2">
                  <c:v>9527.7182666666668</c:v>
                </c:pt>
                <c:pt idx="3">
                  <c:v>11169.602514666667</c:v>
                </c:pt>
                <c:pt idx="4">
                  <c:v>11571.197862773333</c:v>
                </c:pt>
                <c:pt idx="5">
                  <c:v>11196.6501840032</c:v>
                </c:pt>
                <c:pt idx="6">
                  <c:v>11265.999037307029</c:v>
                </c:pt>
                <c:pt idx="7">
                  <c:v>13271.018139203952</c:v>
                </c:pt>
                <c:pt idx="8">
                  <c:v>13722.053057937412</c:v>
                </c:pt>
                <c:pt idx="9">
                  <c:v>13269.359931765432</c:v>
                </c:pt>
                <c:pt idx="10">
                  <c:v>13345.798232192539</c:v>
                </c:pt>
                <c:pt idx="11">
                  <c:v>15586.792907890374</c:v>
                </c:pt>
                <c:pt idx="12">
                  <c:v>16037.112790290836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79648"/>
        <c:axId val="252714304"/>
      </c:lineChart>
      <c:catAx>
        <c:axId val="21077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52714304"/>
        <c:crosses val="autoZero"/>
        <c:auto val="1"/>
        <c:lblAlgn val="ctr"/>
        <c:lblOffset val="100"/>
        <c:noMultiLvlLbl val="0"/>
      </c:catAx>
      <c:valAx>
        <c:axId val="2527143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10779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l-GR" sz="1400" b="1" i="0" baseline="0">
                <a:effectLst/>
              </a:rPr>
              <a:t>Διπλή εκθετική εξομάλυνση α=0,3 , β=0,2</a:t>
            </a:r>
            <a:endParaRPr lang="el-GR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Πωλήσεις</c:v>
          </c:tx>
          <c:marker>
            <c:symbol val="diamond"/>
            <c:size val="5"/>
          </c:marker>
          <c:val>
            <c:numRef>
              <c:f>'Διπλή εκθετική εξομάλυνση'!$C$3:$C$14</c:f>
              <c:numCache>
                <c:formatCode>#,##0</c:formatCode>
                <c:ptCount val="12"/>
                <c:pt idx="0">
                  <c:v>8632</c:v>
                </c:pt>
                <c:pt idx="1">
                  <c:v>9987</c:v>
                </c:pt>
                <c:pt idx="2">
                  <c:v>17032</c:v>
                </c:pt>
                <c:pt idx="3">
                  <c:v>12354</c:v>
                </c:pt>
                <c:pt idx="4">
                  <c:v>9120</c:v>
                </c:pt>
                <c:pt idx="5">
                  <c:v>10986</c:v>
                </c:pt>
                <c:pt idx="6">
                  <c:v>19873</c:v>
                </c:pt>
                <c:pt idx="7">
                  <c:v>14032</c:v>
                </c:pt>
                <c:pt idx="8">
                  <c:v>10306</c:v>
                </c:pt>
                <c:pt idx="9">
                  <c:v>12569</c:v>
                </c:pt>
                <c:pt idx="10">
                  <c:v>22548</c:v>
                </c:pt>
                <c:pt idx="11">
                  <c:v>15813</c:v>
                </c:pt>
              </c:numCache>
            </c:numRef>
          </c:val>
          <c:smooth val="0"/>
        </c:ser>
        <c:ser>
          <c:idx val="1"/>
          <c:order val="1"/>
          <c:tx>
            <c:v>Πρόβλεψη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12"/>
            <c:bubble3D val="0"/>
            <c:spPr>
              <a:ln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</c:dPt>
          <c:val>
            <c:numRef>
              <c:f>'Διπλή εκθετική εξομάλυνση'!$L$3:$L$15</c:f>
              <c:numCache>
                <c:formatCode>#,##0</c:formatCode>
                <c:ptCount val="13"/>
                <c:pt idx="0">
                  <c:v>9647.6666666666661</c:v>
                </c:pt>
                <c:pt idx="1">
                  <c:v>9282.0266666666648</c:v>
                </c:pt>
                <c:pt idx="2">
                  <c:v>9474.8770666666642</c:v>
                </c:pt>
                <c:pt idx="3">
                  <c:v>12176.799722666663</c:v>
                </c:pt>
                <c:pt idx="4">
                  <c:v>12675.377598506662</c:v>
                </c:pt>
                <c:pt idx="5">
                  <c:v>11840.859455684264</c:v>
                </c:pt>
                <c:pt idx="6">
                  <c:v>11765.205188367527</c:v>
                </c:pt>
                <c:pt idx="7">
                  <c:v>14864.81488994376</c:v>
                </c:pt>
                <c:pt idx="8">
                  <c:v>15232.272787650498</c:v>
                </c:pt>
                <c:pt idx="9">
                  <c:v>14076.116948786183</c:v>
                </c:pt>
                <c:pt idx="10">
                  <c:v>13855.280844653991</c:v>
                </c:pt>
                <c:pt idx="11">
                  <c:v>17215.958721082217</c:v>
                </c:pt>
                <c:pt idx="12">
                  <c:v>17463.755711317044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759488"/>
        <c:axId val="286437312"/>
      </c:lineChart>
      <c:catAx>
        <c:axId val="229759488"/>
        <c:scaling>
          <c:orientation val="minMax"/>
        </c:scaling>
        <c:delete val="0"/>
        <c:axPos val="b"/>
        <c:majorTickMark val="out"/>
        <c:minorTickMark val="none"/>
        <c:tickLblPos val="nextTo"/>
        <c:crossAx val="286437312"/>
        <c:crosses val="autoZero"/>
        <c:auto val="1"/>
        <c:lblAlgn val="ctr"/>
        <c:lblOffset val="100"/>
        <c:noMultiLvlLbl val="0"/>
      </c:catAx>
      <c:valAx>
        <c:axId val="286437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759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760095</xdr:colOff>
      <xdr:row>4</xdr:row>
      <xdr:rowOff>19050</xdr:rowOff>
    </xdr:from>
    <xdr:to>
      <xdr:col>12</xdr:col>
      <xdr:colOff>363855</xdr:colOff>
      <xdr:row>20</xdr:row>
      <xdr:rowOff>121920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917986</xdr:colOff>
      <xdr:row>28</xdr:row>
      <xdr:rowOff>175484</xdr:rowOff>
    </xdr:from>
    <xdr:to>
      <xdr:col>12</xdr:col>
      <xdr:colOff>18826</xdr:colOff>
      <xdr:row>46</xdr:row>
      <xdr:rowOff>80682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201115</xdr:colOff>
      <xdr:row>28</xdr:row>
      <xdr:rowOff>121647</xdr:rowOff>
    </xdr:from>
    <xdr:to>
      <xdr:col>11</xdr:col>
      <xdr:colOff>781051</xdr:colOff>
      <xdr:row>47</xdr:row>
      <xdr:rowOff>133078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27</xdr:row>
      <xdr:rowOff>0</xdr:rowOff>
    </xdr:from>
    <xdr:to>
      <xdr:col>6</xdr:col>
      <xdr:colOff>481405</xdr:colOff>
      <xdr:row>47</xdr:row>
      <xdr:rowOff>24990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225014</xdr:colOff>
      <xdr:row>28</xdr:row>
      <xdr:rowOff>123937</xdr:rowOff>
    </xdr:from>
    <xdr:to>
      <xdr:col>5</xdr:col>
      <xdr:colOff>1871383</xdr:colOff>
      <xdr:row>43</xdr:row>
      <xdr:rowOff>112731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335280</xdr:colOff>
      <xdr:row>15</xdr:row>
      <xdr:rowOff>32385</xdr:rowOff>
    </xdr:from>
    <xdr:to>
      <xdr:col>4</xdr:col>
      <xdr:colOff>1272540</xdr:colOff>
      <xdr:row>30</xdr:row>
      <xdr:rowOff>32385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15</xdr:row>
      <xdr:rowOff>64770</xdr:rowOff>
    </xdr:from>
    <xdr:to>
      <xdr:col>4</xdr:col>
      <xdr:colOff>899160</xdr:colOff>
      <xdr:row>30</xdr:row>
      <xdr:rowOff>64770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510540</xdr:colOff>
      <xdr:row>15</xdr:row>
      <xdr:rowOff>57150</xdr:rowOff>
    </xdr:from>
    <xdr:to>
      <xdr:col>4</xdr:col>
      <xdr:colOff>1706880</xdr:colOff>
      <xdr:row>30</xdr:row>
      <xdr:rowOff>49530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16</xdr:row>
      <xdr:rowOff>34290</xdr:rowOff>
    </xdr:from>
    <xdr:to>
      <xdr:col>4</xdr:col>
      <xdr:colOff>556260</xdr:colOff>
      <xdr:row>31</xdr:row>
      <xdr:rowOff>34290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1363980</xdr:colOff>
      <xdr:row>17</xdr:row>
      <xdr:rowOff>114300</xdr:rowOff>
    </xdr:from>
    <xdr:to>
      <xdr:col>6</xdr:col>
      <xdr:colOff>556260</xdr:colOff>
      <xdr:row>32</xdr:row>
      <xdr:rowOff>167640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1638300</xdr:colOff>
      <xdr:row>17</xdr:row>
      <xdr:rowOff>95250</xdr:rowOff>
    </xdr:from>
    <xdr:to>
      <xdr:col>12</xdr:col>
      <xdr:colOff>83820</xdr:colOff>
      <xdr:row>32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1897380</xdr:colOff>
      <xdr:row>16</xdr:row>
      <xdr:rowOff>64770</xdr:rowOff>
    </xdr:from>
    <xdr:to>
      <xdr:col>7</xdr:col>
      <xdr:colOff>1767840</xdr:colOff>
      <xdr:row>31</xdr:row>
      <xdr:rowOff>64770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388620</xdr:colOff>
      <xdr:row>16</xdr:row>
      <xdr:rowOff>137160</xdr:rowOff>
    </xdr:from>
    <xdr:to>
      <xdr:col>12</xdr:col>
      <xdr:colOff>1965960</xdr:colOff>
      <xdr:row>31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28</xdr:row>
      <xdr:rowOff>99060</xdr:rowOff>
    </xdr:from>
    <xdr:to>
      <xdr:col>9</xdr:col>
      <xdr:colOff>83820</xdr:colOff>
      <xdr:row>45</xdr:row>
      <xdr:rowOff>129540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213360</xdr:colOff>
      <xdr:row>28</xdr:row>
      <xdr:rowOff>137160</xdr:rowOff>
    </xdr:from>
    <xdr:to>
      <xdr:col>15</xdr:col>
      <xdr:colOff>1516380</xdr:colOff>
      <xdr:row>44</xdr:row>
      <xdr:rowOff>144780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28</xdr:row>
      <xdr:rowOff>129540</xdr:rowOff>
    </xdr:from>
    <xdr:to>
      <xdr:col>10</xdr:col>
      <xdr:colOff>236220</xdr:colOff>
      <xdr:row>50</xdr:row>
      <xdr:rowOff>34290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bi7/Downloads/Forecasting%20tool%20Const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ωλήσεις"/>
      <sheetName val="Αφελής μέθοδος"/>
      <sheetName val="Απλός μέσος όρος"/>
      <sheetName val="Κινούμενος μέσος όρος"/>
      <sheetName val="Σταθμισμένος μέσος όρος"/>
      <sheetName val="Απλή εκθετική εξομάλυνση"/>
      <sheetName val="Διπλή εκθετική εξομάλυνση"/>
      <sheetName val="Τριπλή εκθετική εξομάλυνση"/>
      <sheetName val="Γραμμική παλινδρόμηση"/>
      <sheetName val="Κλασσική χρονοσειρά διαχωρισμού"/>
      <sheetName val="AR"/>
      <sheetName val="MA"/>
      <sheetName val="ARMA"/>
      <sheetName val="Ranking"/>
    </sheetNames>
    <sheetDataSet>
      <sheetData sheetId="0">
        <row r="1">
          <cell r="B1" t="str">
            <v>Πραγματικές πωλήσεις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7"/>
  <sheetViews>
    <sheetView topLeftCell="B1" zoomScale="115" zoomScaleNormal="115" workbookViewId="0">
      <selection activeCell="C14" sqref="C14:C25"/>
    </sheetView>
  </sheetViews>
  <sheetFormatPr defaultRowHeight="14.4" x14ac:dyDescent="0.3"/>
  <cols>
    <col min="2" max="2" width="13.33203125" style="2" bestFit="1" customWidth="1"/>
    <col min="3" max="3" width="21.5546875" style="2" bestFit="1" customWidth="1"/>
    <col min="4" max="4" width="9.109375" style="10" customWidth="1"/>
    <col min="5" max="17" width="9.109375" style="10"/>
  </cols>
  <sheetData>
    <row r="1" spans="1:29" x14ac:dyDescent="0.3">
      <c r="A1" s="3" t="s">
        <v>50</v>
      </c>
      <c r="B1" s="3" t="s">
        <v>0</v>
      </c>
      <c r="C1" s="3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x14ac:dyDescent="0.3">
      <c r="A2" s="137">
        <v>2014</v>
      </c>
      <c r="B2" s="2" t="s">
        <v>2</v>
      </c>
      <c r="C2" s="6">
        <v>5384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x14ac:dyDescent="0.3">
      <c r="A3" s="138"/>
      <c r="B3" s="2" t="s">
        <v>3</v>
      </c>
      <c r="C3" s="6">
        <v>8081</v>
      </c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x14ac:dyDescent="0.3">
      <c r="A4" s="138"/>
      <c r="B4" s="2" t="s">
        <v>4</v>
      </c>
      <c r="C4" s="6">
        <v>10282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x14ac:dyDescent="0.3">
      <c r="A5" s="138"/>
      <c r="B5" s="2" t="s">
        <v>5</v>
      </c>
      <c r="C5" s="6">
        <v>9156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x14ac:dyDescent="0.3">
      <c r="A6" s="138"/>
      <c r="B6" s="2" t="s">
        <v>6</v>
      </c>
      <c r="C6" s="6">
        <v>6118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x14ac:dyDescent="0.3">
      <c r="A7" s="138"/>
      <c r="B7" s="2" t="s">
        <v>7</v>
      </c>
      <c r="C7" s="6">
        <v>9139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x14ac:dyDescent="0.3">
      <c r="A8" s="138"/>
      <c r="B8" s="2" t="s">
        <v>8</v>
      </c>
      <c r="C8" s="6">
        <v>12460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x14ac:dyDescent="0.3">
      <c r="A9" s="138"/>
      <c r="B9" s="2" t="s">
        <v>9</v>
      </c>
      <c r="C9" s="6">
        <v>10717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x14ac:dyDescent="0.3">
      <c r="A10" s="138"/>
      <c r="B10" s="2" t="s">
        <v>10</v>
      </c>
      <c r="C10" s="6">
        <v>7825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x14ac:dyDescent="0.3">
      <c r="A11" s="138"/>
      <c r="B11" s="2" t="s">
        <v>11</v>
      </c>
      <c r="C11" s="6">
        <v>9693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x14ac:dyDescent="0.3">
      <c r="A12" s="138"/>
      <c r="B12" s="8" t="s">
        <v>12</v>
      </c>
      <c r="C12" s="28">
        <v>15177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x14ac:dyDescent="0.3">
      <c r="A13" s="138"/>
      <c r="B13" s="8" t="s">
        <v>13</v>
      </c>
      <c r="C13" s="28">
        <v>11740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x14ac:dyDescent="0.3">
      <c r="A14" s="137">
        <v>2015</v>
      </c>
      <c r="B14" s="5" t="s">
        <v>2</v>
      </c>
      <c r="C14" s="30">
        <v>8632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x14ac:dyDescent="0.3">
      <c r="A15" s="138"/>
      <c r="B15" s="8" t="s">
        <v>3</v>
      </c>
      <c r="C15" s="28">
        <v>9987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x14ac:dyDescent="0.3">
      <c r="A16" s="138"/>
      <c r="B16" s="8" t="s">
        <v>4</v>
      </c>
      <c r="C16" s="28">
        <v>17032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29" x14ac:dyDescent="0.3">
      <c r="A17" s="138"/>
      <c r="B17" s="8" t="s">
        <v>5</v>
      </c>
      <c r="C17" s="28">
        <v>12354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x14ac:dyDescent="0.3">
      <c r="A18" s="138"/>
      <c r="B18" s="8" t="s">
        <v>6</v>
      </c>
      <c r="C18" s="28">
        <v>9120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x14ac:dyDescent="0.3">
      <c r="A19" s="138"/>
      <c r="B19" s="8" t="s">
        <v>7</v>
      </c>
      <c r="C19" s="28">
        <v>10986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x14ac:dyDescent="0.3">
      <c r="A20" s="138"/>
      <c r="B20" s="8" t="s">
        <v>8</v>
      </c>
      <c r="C20" s="28">
        <v>19873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x14ac:dyDescent="0.3">
      <c r="A21" s="138"/>
      <c r="B21" s="8" t="s">
        <v>9</v>
      </c>
      <c r="C21" s="28">
        <v>14032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x14ac:dyDescent="0.3">
      <c r="A22" s="138"/>
      <c r="B22" s="8" t="s">
        <v>10</v>
      </c>
      <c r="C22" s="28">
        <v>10306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x14ac:dyDescent="0.3">
      <c r="A23" s="138"/>
      <c r="B23" s="8" t="s">
        <v>11</v>
      </c>
      <c r="C23" s="28">
        <v>12569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x14ac:dyDescent="0.3">
      <c r="A24" s="138"/>
      <c r="B24" s="8" t="s">
        <v>12</v>
      </c>
      <c r="C24" s="28">
        <v>22548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x14ac:dyDescent="0.3">
      <c r="A25" s="139"/>
      <c r="B25" s="9" t="s">
        <v>13</v>
      </c>
      <c r="C25" s="7">
        <v>15813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x14ac:dyDescent="0.3">
      <c r="A26" s="21"/>
      <c r="B26" s="11"/>
      <c r="C26" s="1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x14ac:dyDescent="0.3">
      <c r="A27" s="21"/>
      <c r="B27" s="11"/>
      <c r="C27" s="1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x14ac:dyDescent="0.3">
      <c r="A28" s="21"/>
      <c r="B28" s="11"/>
      <c r="C28" s="1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x14ac:dyDescent="0.3">
      <c r="A29" s="21"/>
      <c r="B29" s="11"/>
      <c r="C29" s="1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x14ac:dyDescent="0.3">
      <c r="A30" s="21"/>
      <c r="B30" s="11"/>
      <c r="C30" s="1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x14ac:dyDescent="0.3">
      <c r="A31" s="21"/>
      <c r="B31" s="11"/>
      <c r="C31" s="1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x14ac:dyDescent="0.3">
      <c r="A32" s="21"/>
      <c r="B32" s="11"/>
      <c r="C32" s="1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x14ac:dyDescent="0.3">
      <c r="A33" s="21"/>
      <c r="B33" s="11"/>
      <c r="C33" s="1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x14ac:dyDescent="0.3">
      <c r="A34" s="21"/>
      <c r="B34" s="11"/>
      <c r="C34" s="1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x14ac:dyDescent="0.3">
      <c r="A35" s="21"/>
      <c r="B35" s="11"/>
      <c r="C35" s="1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x14ac:dyDescent="0.3">
      <c r="A36" s="21"/>
      <c r="B36" s="11"/>
      <c r="C36" s="1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x14ac:dyDescent="0.3">
      <c r="A37" s="21"/>
      <c r="B37" s="11"/>
      <c r="C37" s="1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x14ac:dyDescent="0.3">
      <c r="A38" s="21"/>
      <c r="B38" s="11"/>
      <c r="C38" s="1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x14ac:dyDescent="0.3">
      <c r="A39" s="21"/>
      <c r="B39" s="11"/>
      <c r="C39" s="1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x14ac:dyDescent="0.3">
      <c r="A40" s="21"/>
      <c r="B40" s="11"/>
      <c r="C40" s="1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x14ac:dyDescent="0.3">
      <c r="A41" s="21"/>
      <c r="B41" s="11"/>
      <c r="C41" s="1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x14ac:dyDescent="0.3">
      <c r="A42" s="21"/>
      <c r="B42" s="11"/>
      <c r="C42" s="1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x14ac:dyDescent="0.3">
      <c r="A43" s="21"/>
      <c r="B43" s="11"/>
      <c r="C43" s="1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x14ac:dyDescent="0.3">
      <c r="A44" s="21"/>
      <c r="B44" s="11"/>
      <c r="C44" s="1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x14ac:dyDescent="0.3">
      <c r="A45" s="21"/>
      <c r="B45" s="11"/>
      <c r="C45" s="1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x14ac:dyDescent="0.3">
      <c r="A46" s="21"/>
      <c r="B46" s="11"/>
      <c r="C46" s="1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x14ac:dyDescent="0.3">
      <c r="A47" s="21"/>
      <c r="B47" s="11"/>
      <c r="C47" s="1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x14ac:dyDescent="0.3">
      <c r="A48" s="21"/>
      <c r="B48" s="11"/>
      <c r="C48" s="1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x14ac:dyDescent="0.3">
      <c r="A49" s="21"/>
      <c r="B49" s="11"/>
      <c r="C49" s="1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x14ac:dyDescent="0.3">
      <c r="A50" s="21"/>
      <c r="B50" s="11"/>
      <c r="C50" s="1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x14ac:dyDescent="0.3">
      <c r="A51" s="21"/>
      <c r="B51" s="11"/>
      <c r="C51" s="1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x14ac:dyDescent="0.3">
      <c r="A52" s="21"/>
      <c r="B52" s="11"/>
      <c r="C52" s="1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x14ac:dyDescent="0.3">
      <c r="A53" s="21"/>
      <c r="B53" s="11"/>
      <c r="C53" s="1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x14ac:dyDescent="0.3">
      <c r="A54" s="21"/>
      <c r="B54" s="11"/>
      <c r="C54" s="1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x14ac:dyDescent="0.3">
      <c r="A55" s="21"/>
      <c r="B55" s="11"/>
      <c r="C55" s="1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x14ac:dyDescent="0.3">
      <c r="A56" s="21"/>
      <c r="B56" s="11"/>
      <c r="C56" s="1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x14ac:dyDescent="0.3">
      <c r="A57" s="21"/>
      <c r="B57" s="11"/>
      <c r="C57" s="1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x14ac:dyDescent="0.3">
      <c r="A58" s="21"/>
      <c r="B58" s="11"/>
      <c r="C58" s="1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x14ac:dyDescent="0.3">
      <c r="A59" s="21"/>
      <c r="B59" s="11"/>
      <c r="C59" s="1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x14ac:dyDescent="0.3">
      <c r="A60" s="21"/>
      <c r="B60" s="11"/>
      <c r="C60" s="1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x14ac:dyDescent="0.3">
      <c r="A61" s="21"/>
      <c r="B61" s="11"/>
      <c r="C61" s="1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x14ac:dyDescent="0.3">
      <c r="A62" s="21"/>
      <c r="B62" s="11"/>
      <c r="C62" s="1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x14ac:dyDescent="0.3">
      <c r="A63" s="21"/>
      <c r="B63" s="11"/>
      <c r="C63" s="1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x14ac:dyDescent="0.3">
      <c r="A64" s="21"/>
      <c r="B64" s="11"/>
      <c r="C64" s="1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x14ac:dyDescent="0.3">
      <c r="A65" s="21"/>
      <c r="B65" s="11"/>
      <c r="C65" s="1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x14ac:dyDescent="0.3">
      <c r="A66" s="21"/>
      <c r="B66" s="11"/>
      <c r="C66" s="1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x14ac:dyDescent="0.3">
      <c r="A67" s="21"/>
      <c r="B67" s="11"/>
      <c r="C67" s="1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x14ac:dyDescent="0.3">
      <c r="A68" s="21"/>
      <c r="B68" s="11"/>
      <c r="C68" s="1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x14ac:dyDescent="0.3">
      <c r="A69" s="21"/>
      <c r="B69" s="11"/>
      <c r="C69" s="1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x14ac:dyDescent="0.3">
      <c r="A70" s="21"/>
      <c r="B70" s="11"/>
      <c r="C70" s="1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x14ac:dyDescent="0.3">
      <c r="A71" s="21"/>
      <c r="B71" s="11"/>
      <c r="C71" s="1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x14ac:dyDescent="0.3">
      <c r="A72" s="21"/>
      <c r="B72" s="11"/>
      <c r="C72" s="1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x14ac:dyDescent="0.3">
      <c r="A73" s="21"/>
      <c r="B73" s="11"/>
      <c r="C73" s="1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x14ac:dyDescent="0.3">
      <c r="A74" s="21"/>
      <c r="B74" s="11"/>
      <c r="C74" s="1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x14ac:dyDescent="0.3">
      <c r="A75" s="21"/>
      <c r="B75" s="11"/>
      <c r="C75" s="1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x14ac:dyDescent="0.3">
      <c r="A76" s="21"/>
      <c r="B76" s="11"/>
      <c r="C76" s="1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x14ac:dyDescent="0.3">
      <c r="A77" s="21"/>
      <c r="B77" s="11"/>
      <c r="C77" s="1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x14ac:dyDescent="0.3">
      <c r="A78" s="21"/>
      <c r="B78" s="11"/>
      <c r="C78" s="1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29" x14ac:dyDescent="0.3">
      <c r="A79" s="21"/>
      <c r="B79" s="11"/>
      <c r="C79" s="1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 x14ac:dyDescent="0.3">
      <c r="A80" s="21"/>
      <c r="B80" s="11"/>
      <c r="C80" s="1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29" x14ac:dyDescent="0.3">
      <c r="A81" s="21"/>
      <c r="B81" s="11"/>
      <c r="C81" s="1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 x14ac:dyDescent="0.3">
      <c r="A82" s="21"/>
      <c r="B82" s="11"/>
      <c r="C82" s="1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1:29" x14ac:dyDescent="0.3">
      <c r="A83" s="21"/>
      <c r="B83" s="11"/>
      <c r="C83" s="1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 x14ac:dyDescent="0.3">
      <c r="A84" s="21"/>
      <c r="B84" s="11"/>
      <c r="C84" s="1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1:29" x14ac:dyDescent="0.3">
      <c r="A85" s="21"/>
      <c r="B85" s="11"/>
      <c r="C85" s="1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x14ac:dyDescent="0.3">
      <c r="A86" s="21"/>
      <c r="B86" s="11"/>
      <c r="C86" s="1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x14ac:dyDescent="0.3">
      <c r="A87" s="21"/>
      <c r="B87" s="11"/>
      <c r="C87" s="1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x14ac:dyDescent="0.3">
      <c r="A88" s="21"/>
      <c r="B88" s="11"/>
      <c r="C88" s="1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1:29" x14ac:dyDescent="0.3">
      <c r="A89" s="21"/>
      <c r="B89" s="11"/>
      <c r="C89" s="1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x14ac:dyDescent="0.3">
      <c r="A90" s="21"/>
      <c r="B90" s="11"/>
      <c r="C90" s="1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x14ac:dyDescent="0.3">
      <c r="A91" s="21"/>
      <c r="B91" s="11"/>
      <c r="C91" s="1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x14ac:dyDescent="0.3">
      <c r="A92" s="21"/>
      <c r="B92" s="11"/>
      <c r="C92" s="1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x14ac:dyDescent="0.3">
      <c r="A93" s="21"/>
      <c r="B93" s="11"/>
      <c r="C93" s="1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x14ac:dyDescent="0.3">
      <c r="A94" s="21"/>
      <c r="B94" s="11"/>
      <c r="C94" s="1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x14ac:dyDescent="0.3">
      <c r="A95" s="21"/>
      <c r="B95" s="11"/>
      <c r="C95" s="1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x14ac:dyDescent="0.3">
      <c r="A96" s="21"/>
      <c r="B96" s="11"/>
      <c r="C96" s="1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:29" x14ac:dyDescent="0.3">
      <c r="A97" s="21"/>
      <c r="B97" s="11"/>
      <c r="C97" s="1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 x14ac:dyDescent="0.3">
      <c r="A98" s="21"/>
      <c r="B98" s="11"/>
      <c r="C98" s="1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29" x14ac:dyDescent="0.3">
      <c r="A99" s="21"/>
      <c r="B99" s="11"/>
      <c r="C99" s="1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x14ac:dyDescent="0.3">
      <c r="A100" s="21"/>
      <c r="B100" s="11"/>
      <c r="C100" s="1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:29" x14ac:dyDescent="0.3">
      <c r="A101" s="21"/>
      <c r="B101" s="11"/>
      <c r="C101" s="1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 x14ac:dyDescent="0.3">
      <c r="A102" s="21"/>
      <c r="B102" s="11"/>
      <c r="C102" s="1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:29" x14ac:dyDescent="0.3">
      <c r="A103" s="21"/>
      <c r="B103" s="11"/>
      <c r="C103" s="1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 x14ac:dyDescent="0.3">
      <c r="A104" s="21"/>
      <c r="B104" s="11"/>
      <c r="C104" s="1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:29" x14ac:dyDescent="0.3">
      <c r="A105" s="21"/>
      <c r="B105" s="11"/>
      <c r="C105" s="1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 x14ac:dyDescent="0.3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:29" x14ac:dyDescent="0.3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 x14ac:dyDescent="0.3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:29" x14ac:dyDescent="0.3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 x14ac:dyDescent="0.3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1:29" x14ac:dyDescent="0.3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 x14ac:dyDescent="0.3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8:29" x14ac:dyDescent="0.3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8:29" x14ac:dyDescent="0.3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8:29" x14ac:dyDescent="0.3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8:29" x14ac:dyDescent="0.3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8:29" x14ac:dyDescent="0.3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8:29" x14ac:dyDescent="0.3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18:29" x14ac:dyDescent="0.3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8:29" x14ac:dyDescent="0.3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8:29" x14ac:dyDescent="0.3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8:29" x14ac:dyDescent="0.3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8:29" x14ac:dyDescent="0.3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8:29" x14ac:dyDescent="0.3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18:29" x14ac:dyDescent="0.3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8:29" x14ac:dyDescent="0.3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8:29" x14ac:dyDescent="0.3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8:29" x14ac:dyDescent="0.3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18:29" x14ac:dyDescent="0.3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8:29" x14ac:dyDescent="0.3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18:29" x14ac:dyDescent="0.3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8:29" x14ac:dyDescent="0.3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18:29" x14ac:dyDescent="0.3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8:29" x14ac:dyDescent="0.3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18:29" x14ac:dyDescent="0.3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8:29" x14ac:dyDescent="0.3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8:29" x14ac:dyDescent="0.3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8:29" x14ac:dyDescent="0.3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18:29" x14ac:dyDescent="0.3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8:29" x14ac:dyDescent="0.3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18:29" x14ac:dyDescent="0.3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8:29" x14ac:dyDescent="0.3"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18:29" x14ac:dyDescent="0.3"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8:29" x14ac:dyDescent="0.3"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18:29" x14ac:dyDescent="0.3"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8:29" x14ac:dyDescent="0.3"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18:29" x14ac:dyDescent="0.3"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8:29" x14ac:dyDescent="0.3"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18:29" x14ac:dyDescent="0.3"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8:29" x14ac:dyDescent="0.3"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18:29" x14ac:dyDescent="0.3"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8:29" x14ac:dyDescent="0.3"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18:29" x14ac:dyDescent="0.3"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8:29" x14ac:dyDescent="0.3"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18:29" x14ac:dyDescent="0.3"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8:29" x14ac:dyDescent="0.3"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 spans="18:29" x14ac:dyDescent="0.3"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8:29" x14ac:dyDescent="0.3"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18:29" x14ac:dyDescent="0.3"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8:29" x14ac:dyDescent="0.3"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18:29" x14ac:dyDescent="0.3"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18:29" x14ac:dyDescent="0.3"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18:29" x14ac:dyDescent="0.3"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18:29" x14ac:dyDescent="0.3"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18:29" x14ac:dyDescent="0.3"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18:29" x14ac:dyDescent="0.3"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 spans="18:29" x14ac:dyDescent="0.3"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 spans="18:29" x14ac:dyDescent="0.3"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18:29" x14ac:dyDescent="0.3"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18:29" x14ac:dyDescent="0.3"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18:29" x14ac:dyDescent="0.3"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8:29" x14ac:dyDescent="0.3"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8:29" x14ac:dyDescent="0.3"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8:29" x14ac:dyDescent="0.3"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8:29" x14ac:dyDescent="0.3"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8:29" x14ac:dyDescent="0.3"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8:29" x14ac:dyDescent="0.3"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8:29" x14ac:dyDescent="0.3"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8:29" x14ac:dyDescent="0.3"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8:29" x14ac:dyDescent="0.3"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8:29" x14ac:dyDescent="0.3"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8:29" x14ac:dyDescent="0.3"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18:29" x14ac:dyDescent="0.3"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8:29" x14ac:dyDescent="0.3"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8:29" x14ac:dyDescent="0.3"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18:29" x14ac:dyDescent="0.3"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8:29" x14ac:dyDescent="0.3"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8:29" x14ac:dyDescent="0.3"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8:29" x14ac:dyDescent="0.3"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8:29" x14ac:dyDescent="0.3"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8:29" x14ac:dyDescent="0.3"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8:29" x14ac:dyDescent="0.3"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8:29" x14ac:dyDescent="0.3"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18:29" x14ac:dyDescent="0.3"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8:29" x14ac:dyDescent="0.3"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18:29" x14ac:dyDescent="0.3"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18:29" x14ac:dyDescent="0.3"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18:29" x14ac:dyDescent="0.3"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18:29" x14ac:dyDescent="0.3"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18:29" x14ac:dyDescent="0.3"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18:29" x14ac:dyDescent="0.3"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18:29" x14ac:dyDescent="0.3"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18:29" x14ac:dyDescent="0.3"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18:29" x14ac:dyDescent="0.3"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18:29" x14ac:dyDescent="0.3"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18:29" x14ac:dyDescent="0.3"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18:29" x14ac:dyDescent="0.3"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18:29" x14ac:dyDescent="0.3"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18:29" x14ac:dyDescent="0.3"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18:29" x14ac:dyDescent="0.3"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18:29" x14ac:dyDescent="0.3"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18:29" x14ac:dyDescent="0.3"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18:29" x14ac:dyDescent="0.3"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18:29" x14ac:dyDescent="0.3"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18:29" x14ac:dyDescent="0.3"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18:29" x14ac:dyDescent="0.3"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18:29" x14ac:dyDescent="0.3"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18:29" x14ac:dyDescent="0.3"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18:29" x14ac:dyDescent="0.3"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18:29" x14ac:dyDescent="0.3"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18:29" x14ac:dyDescent="0.3"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18:29" x14ac:dyDescent="0.3"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8:29" x14ac:dyDescent="0.3"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18:29" x14ac:dyDescent="0.3"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18:29" x14ac:dyDescent="0.3"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18:29" x14ac:dyDescent="0.3"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18:29" x14ac:dyDescent="0.3"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18:29" x14ac:dyDescent="0.3"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18:29" x14ac:dyDescent="0.3"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18:29" x14ac:dyDescent="0.3"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18:29" x14ac:dyDescent="0.3"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18:29" x14ac:dyDescent="0.3"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18:29" x14ac:dyDescent="0.3"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18:29" x14ac:dyDescent="0.3"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18:29" x14ac:dyDescent="0.3"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18:29" x14ac:dyDescent="0.3"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18:29" x14ac:dyDescent="0.3"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18:29" x14ac:dyDescent="0.3"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18:29" x14ac:dyDescent="0.3"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18:29" x14ac:dyDescent="0.3"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18:29" x14ac:dyDescent="0.3"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18:29" x14ac:dyDescent="0.3"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18:29" x14ac:dyDescent="0.3"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18:29" x14ac:dyDescent="0.3"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18:29" x14ac:dyDescent="0.3"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18:29" x14ac:dyDescent="0.3"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18:29" x14ac:dyDescent="0.3"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18:29" x14ac:dyDescent="0.3"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18:29" x14ac:dyDescent="0.3"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18:29" x14ac:dyDescent="0.3"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18:29" x14ac:dyDescent="0.3"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18:29" x14ac:dyDescent="0.3"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18:29" x14ac:dyDescent="0.3"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18:29" x14ac:dyDescent="0.3"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18:29" x14ac:dyDescent="0.3"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18:29" x14ac:dyDescent="0.3"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18:29" x14ac:dyDescent="0.3"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18:29" x14ac:dyDescent="0.3"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18:29" x14ac:dyDescent="0.3"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18:29" x14ac:dyDescent="0.3"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18:29" x14ac:dyDescent="0.3"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18:29" x14ac:dyDescent="0.3"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18:29" x14ac:dyDescent="0.3"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18:29" x14ac:dyDescent="0.3"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18:29" x14ac:dyDescent="0.3"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18:29" x14ac:dyDescent="0.3"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18:29" x14ac:dyDescent="0.3"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18:29" x14ac:dyDescent="0.3"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18:29" x14ac:dyDescent="0.3"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18:29" x14ac:dyDescent="0.3"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18:29" x14ac:dyDescent="0.3"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18:29" x14ac:dyDescent="0.3"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18:29" x14ac:dyDescent="0.3"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18:29" x14ac:dyDescent="0.3"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18:29" x14ac:dyDescent="0.3"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18:29" x14ac:dyDescent="0.3"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18:29" x14ac:dyDescent="0.3"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18:29" x14ac:dyDescent="0.3"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18:29" x14ac:dyDescent="0.3"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18:29" x14ac:dyDescent="0.3"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18:29" x14ac:dyDescent="0.3"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18:29" x14ac:dyDescent="0.3"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18:29" x14ac:dyDescent="0.3"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18:29" x14ac:dyDescent="0.3"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18:29" x14ac:dyDescent="0.3"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18:29" x14ac:dyDescent="0.3"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18:29" x14ac:dyDescent="0.3"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18:29" x14ac:dyDescent="0.3"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18:29" x14ac:dyDescent="0.3"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18:29" x14ac:dyDescent="0.3"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18:29" x14ac:dyDescent="0.3"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18:29" x14ac:dyDescent="0.3"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18:29" x14ac:dyDescent="0.3"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18:29" x14ac:dyDescent="0.3"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18:29" x14ac:dyDescent="0.3"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18:29" x14ac:dyDescent="0.3"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18:29" x14ac:dyDescent="0.3"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18:29" x14ac:dyDescent="0.3"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18:29" x14ac:dyDescent="0.3"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18:29" x14ac:dyDescent="0.3"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18:29" x14ac:dyDescent="0.3"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18:29" x14ac:dyDescent="0.3"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18:29" x14ac:dyDescent="0.3"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18:29" x14ac:dyDescent="0.3"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18:29" x14ac:dyDescent="0.3"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18:29" x14ac:dyDescent="0.3"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18:29" x14ac:dyDescent="0.3"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18:29" x14ac:dyDescent="0.3"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18:29" x14ac:dyDescent="0.3"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18:29" x14ac:dyDescent="0.3"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18:29" x14ac:dyDescent="0.3"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18:29" x14ac:dyDescent="0.3"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18:29" x14ac:dyDescent="0.3"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18:29" x14ac:dyDescent="0.3"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18:29" x14ac:dyDescent="0.3"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18:29" x14ac:dyDescent="0.3"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18:29" x14ac:dyDescent="0.3"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18:29" x14ac:dyDescent="0.3"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18:29" x14ac:dyDescent="0.3"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18:29" x14ac:dyDescent="0.3"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18:29" x14ac:dyDescent="0.3"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18:29" x14ac:dyDescent="0.3"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18:29" x14ac:dyDescent="0.3"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18:29" x14ac:dyDescent="0.3"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18:29" x14ac:dyDescent="0.3"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18:29" x14ac:dyDescent="0.3"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18:29" x14ac:dyDescent="0.3"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18:29" x14ac:dyDescent="0.3"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18:29" x14ac:dyDescent="0.3"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18:29" x14ac:dyDescent="0.3"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18:29" x14ac:dyDescent="0.3"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18:29" x14ac:dyDescent="0.3"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18:29" x14ac:dyDescent="0.3"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18:29" x14ac:dyDescent="0.3"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18:29" x14ac:dyDescent="0.3"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18:29" x14ac:dyDescent="0.3"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18:29" x14ac:dyDescent="0.3"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18:29" x14ac:dyDescent="0.3"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18:29" x14ac:dyDescent="0.3"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18:29" x14ac:dyDescent="0.3"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18:29" x14ac:dyDescent="0.3"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18:29" x14ac:dyDescent="0.3"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18:29" x14ac:dyDescent="0.3"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18:29" x14ac:dyDescent="0.3"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18:29" x14ac:dyDescent="0.3"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18:29" x14ac:dyDescent="0.3"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18:29" x14ac:dyDescent="0.3"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18:29" x14ac:dyDescent="0.3"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18:29" x14ac:dyDescent="0.3"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18:29" x14ac:dyDescent="0.3"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18:29" x14ac:dyDescent="0.3"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18:29" x14ac:dyDescent="0.3"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18:29" x14ac:dyDescent="0.3"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18:29" x14ac:dyDescent="0.3"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18:29" x14ac:dyDescent="0.3"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18:29" x14ac:dyDescent="0.3"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18:29" x14ac:dyDescent="0.3"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18:29" x14ac:dyDescent="0.3"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18:29" x14ac:dyDescent="0.3"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18:29" x14ac:dyDescent="0.3"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18:29" x14ac:dyDescent="0.3"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18:29" x14ac:dyDescent="0.3"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18:29" x14ac:dyDescent="0.3"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18:29" x14ac:dyDescent="0.3"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18:29" x14ac:dyDescent="0.3"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18:29" x14ac:dyDescent="0.3"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18:29" x14ac:dyDescent="0.3"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18:29" x14ac:dyDescent="0.3"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18:29" x14ac:dyDescent="0.3"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18:29" x14ac:dyDescent="0.3"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18:29" x14ac:dyDescent="0.3"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18:29" x14ac:dyDescent="0.3"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18:29" x14ac:dyDescent="0.3"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18:29" x14ac:dyDescent="0.3"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18:29" x14ac:dyDescent="0.3"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18:29" x14ac:dyDescent="0.3"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18:29" x14ac:dyDescent="0.3"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18:29" x14ac:dyDescent="0.3"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18:29" x14ac:dyDescent="0.3"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18:29" x14ac:dyDescent="0.3"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18:29" x14ac:dyDescent="0.3"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18:29" x14ac:dyDescent="0.3"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18:29" x14ac:dyDescent="0.3"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18:29" x14ac:dyDescent="0.3"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18:29" x14ac:dyDescent="0.3"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18:29" x14ac:dyDescent="0.3"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18:29" x14ac:dyDescent="0.3"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18:29" x14ac:dyDescent="0.3"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18:29" x14ac:dyDescent="0.3"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18:29" x14ac:dyDescent="0.3"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18:29" x14ac:dyDescent="0.3"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18:29" x14ac:dyDescent="0.3"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18:29" x14ac:dyDescent="0.3"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18:29" x14ac:dyDescent="0.3"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18:29" x14ac:dyDescent="0.3"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18:29" x14ac:dyDescent="0.3"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18:29" x14ac:dyDescent="0.3"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18:29" x14ac:dyDescent="0.3"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18:29" x14ac:dyDescent="0.3"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18:29" x14ac:dyDescent="0.3"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18:29" x14ac:dyDescent="0.3"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18:29" x14ac:dyDescent="0.3"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18:29" x14ac:dyDescent="0.3"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18:29" x14ac:dyDescent="0.3"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18:29" x14ac:dyDescent="0.3"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18:29" x14ac:dyDescent="0.3"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18:29" x14ac:dyDescent="0.3"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18:29" x14ac:dyDescent="0.3"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18:29" x14ac:dyDescent="0.3"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18:29" x14ac:dyDescent="0.3"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18:29" x14ac:dyDescent="0.3"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18:29" x14ac:dyDescent="0.3"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18:29" x14ac:dyDescent="0.3"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  <row r="414" spans="18:29" x14ac:dyDescent="0.3"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</row>
    <row r="415" spans="18:29" x14ac:dyDescent="0.3"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</row>
    <row r="416" spans="18:29" x14ac:dyDescent="0.3"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</row>
    <row r="417" spans="18:29" x14ac:dyDescent="0.3"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</row>
    <row r="418" spans="18:29" x14ac:dyDescent="0.3"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</row>
    <row r="419" spans="18:29" x14ac:dyDescent="0.3"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</row>
    <row r="420" spans="18:29" x14ac:dyDescent="0.3"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</row>
    <row r="421" spans="18:29" x14ac:dyDescent="0.3"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</row>
    <row r="422" spans="18:29" x14ac:dyDescent="0.3"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</row>
    <row r="423" spans="18:29" x14ac:dyDescent="0.3"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</row>
    <row r="424" spans="18:29" x14ac:dyDescent="0.3"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</row>
    <row r="425" spans="18:29" x14ac:dyDescent="0.3"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</row>
    <row r="426" spans="18:29" x14ac:dyDescent="0.3"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</row>
    <row r="427" spans="18:29" x14ac:dyDescent="0.3"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 spans="18:29" x14ac:dyDescent="0.3"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 spans="18:29" x14ac:dyDescent="0.3"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</row>
    <row r="430" spans="18:29" x14ac:dyDescent="0.3"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</row>
    <row r="431" spans="18:29" x14ac:dyDescent="0.3"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</row>
    <row r="432" spans="18:29" x14ac:dyDescent="0.3"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</row>
    <row r="433" spans="18:29" x14ac:dyDescent="0.3"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</row>
    <row r="434" spans="18:29" x14ac:dyDescent="0.3"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</row>
    <row r="435" spans="18:29" x14ac:dyDescent="0.3"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</row>
    <row r="436" spans="18:29" x14ac:dyDescent="0.3"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</row>
    <row r="437" spans="18:29" x14ac:dyDescent="0.3"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</row>
    <row r="438" spans="18:29" x14ac:dyDescent="0.3"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</row>
    <row r="439" spans="18:29" x14ac:dyDescent="0.3"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</row>
    <row r="440" spans="18:29" x14ac:dyDescent="0.3"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</row>
    <row r="441" spans="18:29" x14ac:dyDescent="0.3"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</row>
    <row r="442" spans="18:29" x14ac:dyDescent="0.3"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</row>
    <row r="443" spans="18:29" x14ac:dyDescent="0.3"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</row>
    <row r="444" spans="18:29" x14ac:dyDescent="0.3"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</row>
    <row r="445" spans="18:29" x14ac:dyDescent="0.3"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</row>
    <row r="446" spans="18:29" x14ac:dyDescent="0.3"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</row>
    <row r="447" spans="18:29" x14ac:dyDescent="0.3"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</row>
    <row r="448" spans="18:29" x14ac:dyDescent="0.3"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</row>
    <row r="449" spans="18:29" x14ac:dyDescent="0.3"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</row>
    <row r="450" spans="18:29" x14ac:dyDescent="0.3"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</row>
    <row r="451" spans="18:29" x14ac:dyDescent="0.3"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</row>
    <row r="452" spans="18:29" x14ac:dyDescent="0.3"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</row>
    <row r="453" spans="18:29" x14ac:dyDescent="0.3"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</row>
    <row r="454" spans="18:29" x14ac:dyDescent="0.3"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</row>
    <row r="455" spans="18:29" x14ac:dyDescent="0.3"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</row>
    <row r="456" spans="18:29" x14ac:dyDescent="0.3"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</row>
    <row r="457" spans="18:29" x14ac:dyDescent="0.3"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</row>
    <row r="458" spans="18:29" x14ac:dyDescent="0.3"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</row>
    <row r="459" spans="18:29" x14ac:dyDescent="0.3"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</row>
    <row r="460" spans="18:29" x14ac:dyDescent="0.3"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</row>
    <row r="461" spans="18:29" x14ac:dyDescent="0.3"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</row>
    <row r="462" spans="18:29" x14ac:dyDescent="0.3"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</row>
    <row r="463" spans="18:29" x14ac:dyDescent="0.3"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</row>
    <row r="464" spans="18:29" x14ac:dyDescent="0.3"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</row>
    <row r="465" spans="18:29" x14ac:dyDescent="0.3"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</row>
    <row r="466" spans="18:29" x14ac:dyDescent="0.3"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</row>
    <row r="467" spans="18:29" x14ac:dyDescent="0.3"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</row>
    <row r="468" spans="18:29" x14ac:dyDescent="0.3"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</row>
    <row r="469" spans="18:29" x14ac:dyDescent="0.3"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</row>
    <row r="470" spans="18:29" x14ac:dyDescent="0.3"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 spans="18:29" x14ac:dyDescent="0.3"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 spans="18:29" x14ac:dyDescent="0.3"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 spans="18:29" x14ac:dyDescent="0.3"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 spans="18:29" x14ac:dyDescent="0.3"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 spans="18:29" x14ac:dyDescent="0.3"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 spans="18:29" x14ac:dyDescent="0.3"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 spans="18:29" x14ac:dyDescent="0.3"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 spans="18:29" x14ac:dyDescent="0.3"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 spans="18:29" x14ac:dyDescent="0.3"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 spans="18:29" x14ac:dyDescent="0.3"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 spans="18:29" x14ac:dyDescent="0.3"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 spans="18:29" x14ac:dyDescent="0.3"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 spans="18:29" x14ac:dyDescent="0.3"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 spans="18:29" x14ac:dyDescent="0.3"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 spans="18:29" x14ac:dyDescent="0.3"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 spans="18:29" x14ac:dyDescent="0.3"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 spans="18:29" x14ac:dyDescent="0.3"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 spans="18:29" x14ac:dyDescent="0.3"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 spans="18:29" x14ac:dyDescent="0.3"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 spans="18:29" x14ac:dyDescent="0.3"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 spans="18:29" x14ac:dyDescent="0.3"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 spans="18:29" x14ac:dyDescent="0.3"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 spans="18:29" x14ac:dyDescent="0.3"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 spans="18:29" x14ac:dyDescent="0.3"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 spans="18:29" x14ac:dyDescent="0.3"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 spans="18:29" x14ac:dyDescent="0.3"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 spans="18:29" x14ac:dyDescent="0.3"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 spans="18:29" x14ac:dyDescent="0.3"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 spans="18:29" x14ac:dyDescent="0.3"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 spans="18:29" x14ac:dyDescent="0.3"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 spans="18:29" x14ac:dyDescent="0.3"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 spans="18:29" x14ac:dyDescent="0.3"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 spans="18:29" x14ac:dyDescent="0.3"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 spans="18:29" x14ac:dyDescent="0.3"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 spans="18:29" x14ac:dyDescent="0.3"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 spans="18:29" x14ac:dyDescent="0.3"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 spans="18:29" x14ac:dyDescent="0.3"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</sheetData>
  <mergeCells count="2">
    <mergeCell ref="A14:A25"/>
    <mergeCell ref="A2:A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3"/>
  <sheetViews>
    <sheetView zoomScale="85" zoomScaleNormal="85" workbookViewId="0">
      <selection activeCell="P13" sqref="P13"/>
    </sheetView>
  </sheetViews>
  <sheetFormatPr defaultRowHeight="14.4" x14ac:dyDescent="0.3"/>
  <cols>
    <col min="2" max="2" width="12.33203125" bestFit="1" customWidth="1"/>
    <col min="3" max="3" width="9.6640625" bestFit="1" customWidth="1"/>
    <col min="4" max="4" width="19.88671875" bestFit="1" customWidth="1"/>
    <col min="6" max="6" width="9.6640625" bestFit="1" customWidth="1"/>
    <col min="7" max="7" width="6" bestFit="1" customWidth="1"/>
    <col min="8" max="8" width="8.33203125" customWidth="1"/>
    <col min="9" max="9" width="9.6640625" bestFit="1" customWidth="1"/>
    <col min="11" max="11" width="10" bestFit="1" customWidth="1"/>
    <col min="12" max="12" width="32.109375" bestFit="1" customWidth="1"/>
  </cols>
  <sheetData>
    <row r="1" spans="1:35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5" x14ac:dyDescent="0.3">
      <c r="A2" s="3" t="s">
        <v>50</v>
      </c>
      <c r="B2" s="3" t="s">
        <v>0</v>
      </c>
      <c r="C2" s="3" t="s">
        <v>25</v>
      </c>
      <c r="D2" s="3" t="str">
        <f>[1]Πωλήσεις!B1</f>
        <v>Πραγματικές πωλήσεις</v>
      </c>
      <c r="E2" s="21"/>
      <c r="F2" s="3" t="s">
        <v>27</v>
      </c>
      <c r="G2" s="3" t="s">
        <v>29</v>
      </c>
      <c r="H2" s="21"/>
      <c r="I2" s="3" t="s">
        <v>46</v>
      </c>
      <c r="J2" s="3" t="s">
        <v>47</v>
      </c>
      <c r="K2" s="3" t="s">
        <v>14</v>
      </c>
      <c r="L2" s="3" t="s">
        <v>17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35" x14ac:dyDescent="0.3">
      <c r="A3" s="137">
        <v>2014</v>
      </c>
      <c r="B3" s="2" t="s">
        <v>2</v>
      </c>
      <c r="C3" s="29">
        <v>1</v>
      </c>
      <c r="D3" s="33">
        <f>Πωλήσεις!C2</f>
        <v>5384</v>
      </c>
      <c r="E3" s="51"/>
      <c r="F3" s="33">
        <f>C3*D3</f>
        <v>5384</v>
      </c>
      <c r="G3" s="33">
        <f>C3*C3</f>
        <v>1</v>
      </c>
      <c r="H3" s="51"/>
      <c r="I3" s="70">
        <f t="shared" ref="I3:I26" si="0">$C$34+$C$33*C3</f>
        <v>7205.6900000000005</v>
      </c>
      <c r="J3" s="70">
        <f>D3/I3</f>
        <v>0.7471872922648628</v>
      </c>
      <c r="K3" s="70"/>
      <c r="L3" s="34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x14ac:dyDescent="0.3">
      <c r="A4" s="138"/>
      <c r="B4" s="2" t="s">
        <v>3</v>
      </c>
      <c r="C4" s="29">
        <v>2</v>
      </c>
      <c r="D4" s="33">
        <f>Πωλήσεις!C3</f>
        <v>8081</v>
      </c>
      <c r="E4" s="51"/>
      <c r="F4" s="33">
        <f t="shared" ref="F4:F26" si="1">C4*D4</f>
        <v>16162</v>
      </c>
      <c r="G4" s="33">
        <f t="shared" ref="G4:G26" si="2">C4*C4</f>
        <v>4</v>
      </c>
      <c r="H4" s="51"/>
      <c r="I4" s="70">
        <f t="shared" si="0"/>
        <v>7590.0647826086961</v>
      </c>
      <c r="J4" s="70">
        <f t="shared" ref="J4:J26" si="3">D4/I4</f>
        <v>1.0646812947520812</v>
      </c>
      <c r="K4" s="70"/>
      <c r="L4" s="3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 x14ac:dyDescent="0.3">
      <c r="A5" s="138"/>
      <c r="B5" s="2" t="s">
        <v>4</v>
      </c>
      <c r="C5" s="29">
        <v>3</v>
      </c>
      <c r="D5" s="33">
        <f>Πωλήσεις!C4</f>
        <v>10282</v>
      </c>
      <c r="E5" s="51"/>
      <c r="F5" s="33">
        <f t="shared" si="1"/>
        <v>30846</v>
      </c>
      <c r="G5" s="33">
        <f t="shared" si="2"/>
        <v>9</v>
      </c>
      <c r="H5" s="51"/>
      <c r="I5" s="70">
        <f t="shared" si="0"/>
        <v>7974.4395652173916</v>
      </c>
      <c r="J5" s="70">
        <f t="shared" si="3"/>
        <v>1.2893696059654949</v>
      </c>
      <c r="K5" s="70"/>
      <c r="L5" s="3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x14ac:dyDescent="0.3">
      <c r="A6" s="138"/>
      <c r="B6" s="2" t="s">
        <v>5</v>
      </c>
      <c r="C6" s="29">
        <v>4</v>
      </c>
      <c r="D6" s="33">
        <f>Πωλήσεις!C5</f>
        <v>9156</v>
      </c>
      <c r="E6" s="51"/>
      <c r="F6" s="33">
        <f t="shared" si="1"/>
        <v>36624</v>
      </c>
      <c r="G6" s="33">
        <f t="shared" si="2"/>
        <v>16</v>
      </c>
      <c r="H6" s="51"/>
      <c r="I6" s="70">
        <f t="shared" si="0"/>
        <v>8358.8143478260881</v>
      </c>
      <c r="J6" s="70">
        <f t="shared" si="3"/>
        <v>1.0953706613164866</v>
      </c>
      <c r="K6" s="70"/>
      <c r="L6" s="3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x14ac:dyDescent="0.3">
      <c r="A7" s="138"/>
      <c r="B7" s="2" t="s">
        <v>6</v>
      </c>
      <c r="C7" s="29">
        <v>5</v>
      </c>
      <c r="D7" s="33">
        <f>Πωλήσεις!C6</f>
        <v>6118</v>
      </c>
      <c r="E7" s="51"/>
      <c r="F7" s="33">
        <f t="shared" si="1"/>
        <v>30590</v>
      </c>
      <c r="G7" s="33">
        <f t="shared" si="2"/>
        <v>25</v>
      </c>
      <c r="H7" s="51"/>
      <c r="I7" s="70">
        <f t="shared" si="0"/>
        <v>8743.1891304347828</v>
      </c>
      <c r="J7" s="70">
        <f t="shared" si="3"/>
        <v>0.69974467082079039</v>
      </c>
      <c r="K7" s="33">
        <f>I7*J3</f>
        <v>6532.7998121291457</v>
      </c>
      <c r="L7" s="34">
        <f>ABS((D7-K7))/D7</f>
        <v>6.7799903911269319E-2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x14ac:dyDescent="0.3">
      <c r="A8" s="138"/>
      <c r="B8" s="2" t="s">
        <v>7</v>
      </c>
      <c r="C8" s="29">
        <v>6</v>
      </c>
      <c r="D8" s="33">
        <f>Πωλήσεις!C7</f>
        <v>9139</v>
      </c>
      <c r="E8" s="51"/>
      <c r="F8" s="33">
        <f t="shared" si="1"/>
        <v>54834</v>
      </c>
      <c r="G8" s="33">
        <f t="shared" si="2"/>
        <v>36</v>
      </c>
      <c r="H8" s="51"/>
      <c r="I8" s="70">
        <f t="shared" si="0"/>
        <v>9127.5639130434793</v>
      </c>
      <c r="J8" s="70">
        <f t="shared" si="3"/>
        <v>1.0012529177626659</v>
      </c>
      <c r="K8" s="33">
        <f t="shared" ref="K8:K26" si="4">I8*J4</f>
        <v>9717.9465648715031</v>
      </c>
      <c r="L8" s="34">
        <f t="shared" ref="L8:L26" si="5">ABS((D8-K8))/D8</f>
        <v>6.3349005894682481E-2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5" x14ac:dyDescent="0.3">
      <c r="A9" s="138"/>
      <c r="B9" s="2" t="s">
        <v>8</v>
      </c>
      <c r="C9" s="29">
        <v>7</v>
      </c>
      <c r="D9" s="33">
        <f>Πωλήσεις!C8</f>
        <v>12460</v>
      </c>
      <c r="E9" s="51"/>
      <c r="F9" s="33">
        <f t="shared" si="1"/>
        <v>87220</v>
      </c>
      <c r="G9" s="33">
        <f t="shared" si="2"/>
        <v>49</v>
      </c>
      <c r="H9" s="51"/>
      <c r="I9" s="70">
        <f t="shared" si="0"/>
        <v>9511.9386956521739</v>
      </c>
      <c r="J9" s="70">
        <f t="shared" si="3"/>
        <v>1.3099327485883987</v>
      </c>
      <c r="K9" s="33">
        <f t="shared" si="4"/>
        <v>12264.404647980988</v>
      </c>
      <c r="L9" s="34">
        <f t="shared" si="5"/>
        <v>1.569786131773775E-2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5" x14ac:dyDescent="0.3">
      <c r="A10" s="138"/>
      <c r="B10" s="2" t="s">
        <v>9</v>
      </c>
      <c r="C10" s="29">
        <v>8</v>
      </c>
      <c r="D10" s="33">
        <f>Πωλήσεις!C9</f>
        <v>10717</v>
      </c>
      <c r="E10" s="51"/>
      <c r="F10" s="33">
        <f t="shared" si="1"/>
        <v>85736</v>
      </c>
      <c r="G10" s="33">
        <f t="shared" si="2"/>
        <v>64</v>
      </c>
      <c r="H10" s="51"/>
      <c r="I10" s="70">
        <f t="shared" si="0"/>
        <v>9896.3134782608704</v>
      </c>
      <c r="J10" s="70">
        <f t="shared" si="3"/>
        <v>1.082928509039444</v>
      </c>
      <c r="K10" s="33">
        <f t="shared" si="4"/>
        <v>10840.13143927787</v>
      </c>
      <c r="L10" s="34">
        <f t="shared" si="5"/>
        <v>1.1489357028820519E-2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x14ac:dyDescent="0.3">
      <c r="A11" s="138"/>
      <c r="B11" s="2" t="s">
        <v>10</v>
      </c>
      <c r="C11" s="29">
        <v>9</v>
      </c>
      <c r="D11" s="33">
        <f>Πωλήσεις!C10</f>
        <v>7825</v>
      </c>
      <c r="E11" s="51"/>
      <c r="F11" s="33">
        <f t="shared" si="1"/>
        <v>70425</v>
      </c>
      <c r="G11" s="33">
        <f t="shared" si="2"/>
        <v>81</v>
      </c>
      <c r="H11" s="51"/>
      <c r="I11" s="70">
        <f t="shared" si="0"/>
        <v>10280.688260869565</v>
      </c>
      <c r="J11" s="70">
        <f t="shared" si="3"/>
        <v>0.76113581128450081</v>
      </c>
      <c r="K11" s="33">
        <f t="shared" si="4"/>
        <v>7193.856822913338</v>
      </c>
      <c r="L11" s="34">
        <f t="shared" si="5"/>
        <v>8.065727502704946E-2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x14ac:dyDescent="0.3">
      <c r="A12" s="138"/>
      <c r="B12" s="2" t="s">
        <v>11</v>
      </c>
      <c r="C12" s="29">
        <v>10</v>
      </c>
      <c r="D12" s="33">
        <f>Πωλήσεις!C11</f>
        <v>9693</v>
      </c>
      <c r="E12" s="51"/>
      <c r="F12" s="33">
        <f t="shared" si="1"/>
        <v>96930</v>
      </c>
      <c r="G12" s="33">
        <f t="shared" si="2"/>
        <v>100</v>
      </c>
      <c r="H12" s="51"/>
      <c r="I12" s="70">
        <f t="shared" si="0"/>
        <v>10665.063043478262</v>
      </c>
      <c r="J12" s="70">
        <f t="shared" si="3"/>
        <v>0.908855387022519</v>
      </c>
      <c r="K12" s="33">
        <f t="shared" si="4"/>
        <v>10678.425490405387</v>
      </c>
      <c r="L12" s="34">
        <f t="shared" si="5"/>
        <v>0.10166362224341143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x14ac:dyDescent="0.3">
      <c r="A13" s="138"/>
      <c r="B13" s="8" t="s">
        <v>12</v>
      </c>
      <c r="C13" s="29">
        <v>11</v>
      </c>
      <c r="D13" s="33">
        <f>Πωλήσεις!C12</f>
        <v>15177</v>
      </c>
      <c r="E13" s="51"/>
      <c r="F13" s="33">
        <f t="shared" si="1"/>
        <v>166947</v>
      </c>
      <c r="G13" s="33">
        <f t="shared" si="2"/>
        <v>121</v>
      </c>
      <c r="H13" s="51"/>
      <c r="I13" s="70">
        <f t="shared" si="0"/>
        <v>11049.437826086956</v>
      </c>
      <c r="J13" s="70">
        <f t="shared" si="3"/>
        <v>1.3735540430996549</v>
      </c>
      <c r="K13" s="33">
        <f t="shared" si="4"/>
        <v>14474.020461882708</v>
      </c>
      <c r="L13" s="34">
        <f t="shared" si="5"/>
        <v>4.6318741392718694E-2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 x14ac:dyDescent="0.3">
      <c r="A14" s="138"/>
      <c r="B14" s="9" t="s">
        <v>13</v>
      </c>
      <c r="C14" s="48">
        <v>12</v>
      </c>
      <c r="D14" s="39">
        <f>Πωλήσεις!C13</f>
        <v>11740</v>
      </c>
      <c r="E14" s="51"/>
      <c r="F14" s="39">
        <f>C14*D14</f>
        <v>140880</v>
      </c>
      <c r="G14" s="39">
        <f t="shared" si="2"/>
        <v>144</v>
      </c>
      <c r="H14" s="51"/>
      <c r="I14" s="71">
        <f t="shared" si="0"/>
        <v>11433.812608695653</v>
      </c>
      <c r="J14" s="71">
        <f t="shared" si="3"/>
        <v>1.0267791157493245</v>
      </c>
      <c r="K14" s="39">
        <f t="shared" si="4"/>
        <v>12382.001640971179</v>
      </c>
      <c r="L14" s="40">
        <f t="shared" si="5"/>
        <v>5.468497793621626E-2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x14ac:dyDescent="0.3">
      <c r="A15" s="137">
        <v>2015</v>
      </c>
      <c r="B15" s="8" t="s">
        <v>2</v>
      </c>
      <c r="C15" s="29">
        <v>13</v>
      </c>
      <c r="D15" s="33">
        <f>Πωλήσεις!C14</f>
        <v>8632</v>
      </c>
      <c r="E15" s="51"/>
      <c r="F15" s="33">
        <f t="shared" si="1"/>
        <v>112216</v>
      </c>
      <c r="G15" s="33">
        <f t="shared" si="2"/>
        <v>169</v>
      </c>
      <c r="H15" s="51"/>
      <c r="I15" s="70">
        <f t="shared" si="0"/>
        <v>11818.187391304349</v>
      </c>
      <c r="J15" s="70">
        <f t="shared" si="3"/>
        <v>0.73039965556404196</v>
      </c>
      <c r="K15" s="33">
        <f t="shared" si="4"/>
        <v>8995.2456479926932</v>
      </c>
      <c r="L15" s="34">
        <f t="shared" si="5"/>
        <v>4.2081284521859733E-2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x14ac:dyDescent="0.3">
      <c r="A16" s="138"/>
      <c r="B16" s="8" t="s">
        <v>3</v>
      </c>
      <c r="C16" s="29">
        <v>14</v>
      </c>
      <c r="D16" s="33">
        <f>Πωλήσεις!C15</f>
        <v>9987</v>
      </c>
      <c r="E16" s="51"/>
      <c r="F16" s="33">
        <f t="shared" si="1"/>
        <v>139818</v>
      </c>
      <c r="G16" s="33">
        <f t="shared" si="2"/>
        <v>196</v>
      </c>
      <c r="H16" s="51"/>
      <c r="I16" s="70">
        <f t="shared" si="0"/>
        <v>12202.562173913044</v>
      </c>
      <c r="J16" s="70">
        <f t="shared" si="3"/>
        <v>0.81843467442849582</v>
      </c>
      <c r="K16" s="33">
        <f t="shared" si="4"/>
        <v>11090.364367238089</v>
      </c>
      <c r="L16" s="34">
        <f t="shared" si="5"/>
        <v>0.11048006080285265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9" x14ac:dyDescent="0.3">
      <c r="A17" s="138"/>
      <c r="B17" s="8" t="s">
        <v>4</v>
      </c>
      <c r="C17" s="29">
        <v>15</v>
      </c>
      <c r="D17" s="33">
        <f>Πωλήσεις!C16</f>
        <v>17032</v>
      </c>
      <c r="E17" s="51"/>
      <c r="F17" s="33">
        <f t="shared" si="1"/>
        <v>255480</v>
      </c>
      <c r="G17" s="33">
        <f t="shared" si="2"/>
        <v>225</v>
      </c>
      <c r="H17" s="51"/>
      <c r="I17" s="70">
        <f t="shared" si="0"/>
        <v>12586.936956521738</v>
      </c>
      <c r="J17" s="70">
        <f t="shared" si="3"/>
        <v>1.3531489081761958</v>
      </c>
      <c r="K17" s="33">
        <f t="shared" si="4"/>
        <v>17288.838146870898</v>
      </c>
      <c r="L17" s="34">
        <f t="shared" si="5"/>
        <v>1.5079740891903335E-2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9" x14ac:dyDescent="0.3">
      <c r="A18" s="138"/>
      <c r="B18" s="8" t="s">
        <v>5</v>
      </c>
      <c r="C18" s="29">
        <v>16</v>
      </c>
      <c r="D18" s="33">
        <f>Πωλήσεις!C17</f>
        <v>12354</v>
      </c>
      <c r="E18" s="51"/>
      <c r="F18" s="33">
        <f t="shared" si="1"/>
        <v>197664</v>
      </c>
      <c r="G18" s="33">
        <f t="shared" si="2"/>
        <v>256</v>
      </c>
      <c r="H18" s="51"/>
      <c r="I18" s="70">
        <f t="shared" si="0"/>
        <v>12971.311739130435</v>
      </c>
      <c r="J18" s="70">
        <f t="shared" si="3"/>
        <v>0.95240945930948551</v>
      </c>
      <c r="K18" s="33">
        <f t="shared" si="4"/>
        <v>13318.671997613181</v>
      </c>
      <c r="L18" s="34">
        <f t="shared" si="5"/>
        <v>7.8085801976135724E-2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9" x14ac:dyDescent="0.3">
      <c r="A19" s="138"/>
      <c r="B19" s="8" t="s">
        <v>6</v>
      </c>
      <c r="C19" s="29">
        <v>17</v>
      </c>
      <c r="D19" s="33">
        <f>Πωλήσεις!C18</f>
        <v>9120</v>
      </c>
      <c r="E19" s="51"/>
      <c r="F19" s="33">
        <f t="shared" si="1"/>
        <v>155040</v>
      </c>
      <c r="G19" s="33">
        <f t="shared" si="2"/>
        <v>289</v>
      </c>
      <c r="H19" s="51"/>
      <c r="I19" s="70">
        <f t="shared" si="0"/>
        <v>13355.686521739131</v>
      </c>
      <c r="J19" s="70">
        <f t="shared" si="3"/>
        <v>0.68285520067840177</v>
      </c>
      <c r="K19" s="33">
        <f t="shared" si="4"/>
        <v>9754.9888352995786</v>
      </c>
      <c r="L19" s="34">
        <f t="shared" si="5"/>
        <v>6.9625968782848532E-2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9" x14ac:dyDescent="0.3">
      <c r="A20" s="138"/>
      <c r="B20" s="8" t="s">
        <v>7</v>
      </c>
      <c r="C20" s="29">
        <v>18</v>
      </c>
      <c r="D20" s="33">
        <f>Πωλήσεις!C19</f>
        <v>10986</v>
      </c>
      <c r="E20" s="51"/>
      <c r="F20" s="33">
        <f t="shared" si="1"/>
        <v>197748</v>
      </c>
      <c r="G20" s="33">
        <f t="shared" si="2"/>
        <v>324</v>
      </c>
      <c r="H20" s="51"/>
      <c r="I20" s="70">
        <f t="shared" si="0"/>
        <v>13740.061304347826</v>
      </c>
      <c r="J20" s="70">
        <f t="shared" si="3"/>
        <v>0.79955975134722679</v>
      </c>
      <c r="K20" s="33">
        <f t="shared" si="4"/>
        <v>11245.342600251486</v>
      </c>
      <c r="L20" s="34">
        <f t="shared" si="5"/>
        <v>2.3606644843572378E-2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9" x14ac:dyDescent="0.3">
      <c r="A21" s="138"/>
      <c r="B21" s="8" t="s">
        <v>8</v>
      </c>
      <c r="C21" s="29">
        <v>19</v>
      </c>
      <c r="D21" s="33">
        <f>Πωλήσεις!C20</f>
        <v>19873</v>
      </c>
      <c r="E21" s="51"/>
      <c r="F21" s="33">
        <f t="shared" si="1"/>
        <v>377587</v>
      </c>
      <c r="G21" s="33">
        <f t="shared" si="2"/>
        <v>361</v>
      </c>
      <c r="H21" s="51"/>
      <c r="I21" s="70">
        <f t="shared" si="0"/>
        <v>14124.436086956521</v>
      </c>
      <c r="J21" s="70">
        <f t="shared" si="3"/>
        <v>1.406994224594361</v>
      </c>
      <c r="K21" s="33">
        <f t="shared" si="4"/>
        <v>19112.465269669676</v>
      </c>
      <c r="L21" s="34">
        <f t="shared" si="5"/>
        <v>3.8269749425367296E-2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9" x14ac:dyDescent="0.3">
      <c r="A22" s="138"/>
      <c r="B22" s="8" t="s">
        <v>9</v>
      </c>
      <c r="C22" s="29">
        <v>20</v>
      </c>
      <c r="D22" s="33">
        <f>Πωλήσεις!C21</f>
        <v>14032</v>
      </c>
      <c r="E22" s="51"/>
      <c r="F22" s="33">
        <f t="shared" si="1"/>
        <v>280640</v>
      </c>
      <c r="G22" s="33">
        <f t="shared" si="2"/>
        <v>400</v>
      </c>
      <c r="H22" s="51"/>
      <c r="I22" s="70">
        <f t="shared" si="0"/>
        <v>14508.810869565217</v>
      </c>
      <c r="J22" s="70">
        <f t="shared" si="3"/>
        <v>0.96713646115786012</v>
      </c>
      <c r="K22" s="33">
        <f t="shared" si="4"/>
        <v>13818.328715506195</v>
      </c>
      <c r="L22" s="34">
        <f t="shared" si="5"/>
        <v>1.5227429054575591E-2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9" x14ac:dyDescent="0.3">
      <c r="A23" s="138"/>
      <c r="B23" s="8" t="s">
        <v>10</v>
      </c>
      <c r="C23" s="29">
        <v>21</v>
      </c>
      <c r="D23" s="33">
        <f>Πωλήσεις!C22</f>
        <v>10306</v>
      </c>
      <c r="E23" s="51"/>
      <c r="F23" s="33">
        <f t="shared" si="1"/>
        <v>216426</v>
      </c>
      <c r="G23" s="33">
        <f t="shared" si="2"/>
        <v>441</v>
      </c>
      <c r="H23" s="51"/>
      <c r="I23" s="70">
        <f t="shared" si="0"/>
        <v>14893.185652173914</v>
      </c>
      <c r="J23" s="70">
        <f t="shared" si="3"/>
        <v>0.69199432819100481</v>
      </c>
      <c r="K23" s="33">
        <f t="shared" si="4"/>
        <v>10169.889277255912</v>
      </c>
      <c r="L23" s="34">
        <f t="shared" si="5"/>
        <v>1.320693991306889E-2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9" x14ac:dyDescent="0.3">
      <c r="A24" s="138"/>
      <c r="B24" s="8" t="s">
        <v>11</v>
      </c>
      <c r="C24" s="29">
        <v>22</v>
      </c>
      <c r="D24" s="33">
        <f>Πωλήσεις!C23</f>
        <v>12569</v>
      </c>
      <c r="E24" s="51"/>
      <c r="F24" s="33">
        <f t="shared" si="1"/>
        <v>276518</v>
      </c>
      <c r="G24" s="33">
        <f t="shared" si="2"/>
        <v>484</v>
      </c>
      <c r="H24" s="51"/>
      <c r="I24" s="70">
        <f t="shared" si="0"/>
        <v>15277.560434782608</v>
      </c>
      <c r="J24" s="70">
        <f t="shared" si="3"/>
        <v>0.8227098857605567</v>
      </c>
      <c r="K24" s="33">
        <f t="shared" si="4"/>
        <v>12215.322422427012</v>
      </c>
      <c r="L24" s="34">
        <f t="shared" si="5"/>
        <v>2.8138879590499443E-2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9" x14ac:dyDescent="0.3">
      <c r="A25" s="138"/>
      <c r="B25" s="8" t="s">
        <v>12</v>
      </c>
      <c r="C25" s="29">
        <v>23</v>
      </c>
      <c r="D25" s="33">
        <f>Πωλήσεις!C24</f>
        <v>22548</v>
      </c>
      <c r="E25" s="51"/>
      <c r="F25" s="33">
        <f t="shared" si="1"/>
        <v>518604</v>
      </c>
      <c r="G25" s="33">
        <f t="shared" si="2"/>
        <v>529</v>
      </c>
      <c r="H25" s="51"/>
      <c r="I25" s="70">
        <f t="shared" si="0"/>
        <v>15661.935217391303</v>
      </c>
      <c r="J25" s="70">
        <f t="shared" si="3"/>
        <v>1.439668833195165</v>
      </c>
      <c r="K25" s="33">
        <f t="shared" si="4"/>
        <v>22036.252396840591</v>
      </c>
      <c r="L25" s="34">
        <f t="shared" si="5"/>
        <v>2.2695919955623946E-2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9" x14ac:dyDescent="0.3">
      <c r="A26" s="139"/>
      <c r="B26" s="9" t="s">
        <v>13</v>
      </c>
      <c r="C26" s="48">
        <v>24</v>
      </c>
      <c r="D26" s="39">
        <f>Πωλήσεις!C25</f>
        <v>15813</v>
      </c>
      <c r="E26" s="51"/>
      <c r="F26" s="39">
        <f t="shared" si="1"/>
        <v>379512</v>
      </c>
      <c r="G26" s="39">
        <f t="shared" si="2"/>
        <v>576</v>
      </c>
      <c r="H26" s="51"/>
      <c r="I26" s="71">
        <f t="shared" si="0"/>
        <v>16046.310000000001</v>
      </c>
      <c r="J26" s="71">
        <f t="shared" si="3"/>
        <v>0.98546020860870809</v>
      </c>
      <c r="K26" s="39">
        <f t="shared" si="4"/>
        <v>15518.971468041984</v>
      </c>
      <c r="L26" s="34">
        <f t="shared" si="5"/>
        <v>1.8594101812307352E-2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9" x14ac:dyDescent="0.3">
      <c r="A27" s="21"/>
      <c r="B27" s="45" t="s">
        <v>2</v>
      </c>
      <c r="C27" s="21"/>
      <c r="D27" s="21"/>
      <c r="E27" s="21"/>
      <c r="F27" s="21"/>
      <c r="G27" s="21"/>
      <c r="H27" s="51"/>
      <c r="I27" s="51"/>
      <c r="J27" s="51"/>
      <c r="K27" s="52">
        <f>($C$34+$C$33*25)*J23</f>
        <v>11369.940677859471</v>
      </c>
      <c r="L27" s="73" t="s">
        <v>18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15" thickBot="1" x14ac:dyDescent="0.35">
      <c r="A28" s="21"/>
      <c r="B28" s="83" t="s">
        <v>28</v>
      </c>
      <c r="C28" s="83">
        <f>SUM(C3:C26)</f>
        <v>300</v>
      </c>
      <c r="D28" s="89">
        <f>SUM(D3:D26)</f>
        <v>279024</v>
      </c>
      <c r="E28" s="83"/>
      <c r="F28" s="89">
        <f>SUM(F3:F26)</f>
        <v>3929831</v>
      </c>
      <c r="G28" s="89">
        <f>SUM(G3:G26)</f>
        <v>4900</v>
      </c>
      <c r="H28" s="51"/>
      <c r="I28" s="51"/>
      <c r="J28" s="51"/>
      <c r="L28" s="74">
        <f>AVERAGE(L7:L26)</f>
        <v>4.5837663316126029E-2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15.6" thickTop="1" thickBot="1" x14ac:dyDescent="0.35">
      <c r="A29" s="21"/>
      <c r="B29" s="21"/>
      <c r="C29" s="21"/>
      <c r="D29" s="21"/>
      <c r="E29" s="21"/>
      <c r="F29" s="21"/>
      <c r="G29" s="21"/>
      <c r="H29" s="51"/>
      <c r="I29" s="51"/>
      <c r="J29" s="51"/>
      <c r="K29" s="50"/>
      <c r="L29" s="50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x14ac:dyDescent="0.3">
      <c r="A30" s="21"/>
      <c r="B30" s="63" t="s">
        <v>39</v>
      </c>
      <c r="C30" s="128">
        <f>AVERAGE(D3:D26)</f>
        <v>11626</v>
      </c>
      <c r="D30" s="51"/>
      <c r="E30" s="51"/>
      <c r="F30" s="51"/>
      <c r="G30" s="51"/>
      <c r="H30" s="51"/>
      <c r="I30" s="51"/>
      <c r="J30" s="51"/>
      <c r="K30" s="51"/>
      <c r="L30" s="5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ht="15" thickBot="1" x14ac:dyDescent="0.35">
      <c r="A31" s="21"/>
      <c r="B31" s="65" t="s">
        <v>40</v>
      </c>
      <c r="C31" s="90">
        <f>AVERAGE(C3:C26)</f>
        <v>12.5</v>
      </c>
      <c r="D31" s="51"/>
      <c r="E31" s="51"/>
      <c r="F31" s="51"/>
      <c r="G31" s="51"/>
      <c r="H31" s="51"/>
      <c r="I31" s="51"/>
      <c r="J31" s="51"/>
      <c r="K31" s="51"/>
      <c r="L31" s="5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 ht="15" thickBot="1" x14ac:dyDescent="0.35">
      <c r="A32" s="21"/>
      <c r="B32" s="51"/>
      <c r="C32" s="91"/>
      <c r="D32" s="51"/>
      <c r="E32" s="51"/>
      <c r="F32" s="51"/>
      <c r="G32" s="51"/>
      <c r="H32" s="51"/>
      <c r="I32" s="51"/>
      <c r="J32" s="51"/>
      <c r="K32" s="51"/>
      <c r="L32" s="5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x14ac:dyDescent="0.3">
      <c r="A33" s="21"/>
      <c r="B33" s="63" t="s">
        <v>30</v>
      </c>
      <c r="C33" s="128">
        <f>(F28-C26*C30*C31)/(G28-C26*C31*C31)</f>
        <v>384.37478260869563</v>
      </c>
      <c r="D33" s="51"/>
      <c r="E33" s="51"/>
      <c r="F33" s="51"/>
      <c r="G33" s="51"/>
      <c r="H33" s="51"/>
      <c r="I33" s="51"/>
      <c r="J33" s="51"/>
      <c r="K33" s="51"/>
      <c r="L33" s="5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ht="15" thickBot="1" x14ac:dyDescent="0.35">
      <c r="A34" s="21"/>
      <c r="B34" s="65" t="s">
        <v>31</v>
      </c>
      <c r="C34" s="90">
        <f>C30-C33*C31</f>
        <v>6821.3152173913049</v>
      </c>
      <c r="D34" s="51"/>
      <c r="E34" s="51"/>
      <c r="F34" s="51"/>
      <c r="G34" s="51"/>
      <c r="H34" s="51"/>
      <c r="I34" s="51"/>
      <c r="J34" s="51"/>
      <c r="K34" s="51"/>
      <c r="L34" s="5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x14ac:dyDescent="0.3">
      <c r="A35" s="2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x14ac:dyDescent="0.3">
      <c r="A36" s="2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</row>
    <row r="49" spans="1:39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spans="1:39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  <row r="51" spans="1:39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</row>
    <row r="52" spans="1:39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</row>
    <row r="53" spans="1:39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</row>
    <row r="54" spans="1:39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</row>
    <row r="55" spans="1:39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</row>
    <row r="56" spans="1:39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</row>
    <row r="57" spans="1:39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</row>
    <row r="58" spans="1:39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</row>
    <row r="59" spans="1:39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</row>
    <row r="60" spans="1:39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1:39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1:39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</row>
    <row r="63" spans="1:39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</row>
    <row r="64" spans="1:39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</row>
    <row r="65" spans="1:39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</row>
    <row r="66" spans="1:39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</row>
    <row r="67" spans="1:39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</row>
    <row r="68" spans="1:39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</row>
    <row r="69" spans="1:39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</row>
    <row r="70" spans="1:39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</row>
    <row r="71" spans="1:39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1:39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</row>
    <row r="73" spans="1:39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</row>
    <row r="74" spans="1:39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</row>
    <row r="75" spans="1:39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</row>
    <row r="76" spans="1:39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</row>
    <row r="77" spans="1:39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</row>
    <row r="78" spans="1:39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</row>
    <row r="79" spans="1:39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</row>
    <row r="80" spans="1:39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</row>
    <row r="81" spans="1:39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</row>
    <row r="82" spans="1:39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</row>
    <row r="83" spans="1:39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</row>
    <row r="84" spans="1:39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</row>
    <row r="85" spans="1:39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</row>
    <row r="86" spans="1:39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</row>
    <row r="87" spans="1:39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</row>
    <row r="88" spans="1:39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39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</row>
    <row r="90" spans="1:39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</row>
    <row r="91" spans="1:39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</row>
    <row r="93" spans="1:39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</row>
    <row r="94" spans="1:39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</row>
    <row r="95" spans="1:39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</row>
    <row r="96" spans="1:39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</row>
    <row r="97" spans="1:39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</row>
    <row r="98" spans="1:39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</row>
    <row r="99" spans="1:39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</row>
    <row r="100" spans="1:39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</row>
    <row r="101" spans="1:39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</row>
    <row r="102" spans="1:39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</row>
    <row r="103" spans="1:39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</row>
    <row r="104" spans="1:39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</row>
    <row r="105" spans="1:39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</row>
    <row r="106" spans="1:39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</row>
    <row r="107" spans="1:39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</row>
    <row r="108" spans="1:39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</row>
    <row r="109" spans="1:39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</row>
    <row r="110" spans="1:39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</row>
    <row r="111" spans="1:39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</row>
    <row r="112" spans="1:39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</row>
    <row r="113" spans="1:39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</row>
    <row r="114" spans="1:39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</row>
    <row r="115" spans="1:39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</row>
    <row r="116" spans="1:39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</row>
    <row r="117" spans="1:39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</row>
    <row r="118" spans="1:39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</row>
    <row r="119" spans="1:39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</row>
    <row r="120" spans="1:39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</row>
    <row r="121" spans="1:39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</row>
    <row r="122" spans="1:39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</row>
    <row r="123" spans="1:39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</row>
    <row r="124" spans="1:39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</row>
    <row r="125" spans="1:39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</row>
    <row r="126" spans="1:39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</row>
    <row r="127" spans="1:39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</row>
    <row r="128" spans="1:39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</row>
    <row r="129" spans="1:39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</row>
    <row r="130" spans="1:39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</row>
    <row r="131" spans="1:39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</row>
    <row r="132" spans="1:39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</row>
    <row r="133" spans="1:39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</row>
    <row r="134" spans="1:39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</row>
    <row r="135" spans="1:39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</row>
    <row r="136" spans="1:39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</row>
    <row r="137" spans="1:39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</row>
    <row r="138" spans="1:39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</row>
    <row r="139" spans="1:39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</row>
    <row r="140" spans="1:39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</row>
    <row r="141" spans="1:39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</row>
    <row r="142" spans="1:39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</row>
    <row r="143" spans="1:39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</row>
    <row r="144" spans="1:39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</row>
    <row r="145" spans="1:39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</row>
    <row r="146" spans="1:39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</row>
    <row r="147" spans="1:39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</row>
    <row r="148" spans="1:39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</row>
    <row r="149" spans="1:39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</row>
    <row r="150" spans="1:39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</row>
    <row r="151" spans="1:39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</row>
    <row r="152" spans="1:39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</row>
    <row r="153" spans="1:39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</row>
    <row r="154" spans="1:39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</row>
    <row r="155" spans="1:39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</row>
    <row r="156" spans="1:39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</row>
    <row r="157" spans="1:39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</row>
    <row r="158" spans="1:39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</row>
    <row r="159" spans="1:39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</row>
    <row r="160" spans="1:39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</row>
    <row r="161" spans="1:39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</row>
    <row r="162" spans="1:39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</row>
    <row r="163" spans="1:39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</row>
    <row r="164" spans="1:39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</row>
    <row r="165" spans="1:39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</row>
    <row r="166" spans="1:39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</row>
    <row r="167" spans="1:39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</row>
    <row r="168" spans="1:39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</row>
    <row r="169" spans="1:39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</row>
    <row r="170" spans="1:39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</row>
    <row r="171" spans="1:39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</row>
    <row r="172" spans="1:39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</row>
    <row r="173" spans="1:39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</row>
    <row r="174" spans="1:39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</row>
    <row r="175" spans="1:39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</row>
    <row r="176" spans="1:39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</row>
    <row r="177" spans="1:39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</row>
    <row r="178" spans="1:39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</row>
    <row r="179" spans="1:39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</row>
    <row r="180" spans="1:39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</row>
    <row r="181" spans="1:39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</row>
    <row r="182" spans="1:39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</row>
    <row r="183" spans="1:39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</row>
    <row r="184" spans="1:39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</row>
    <row r="185" spans="1:39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</row>
    <row r="186" spans="1:39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</row>
    <row r="187" spans="1:39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</row>
    <row r="188" spans="1:39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</row>
    <row r="189" spans="1:39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</row>
    <row r="190" spans="1:39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</row>
    <row r="191" spans="1:39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</row>
    <row r="192" spans="1:39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</row>
    <row r="193" spans="1:39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</row>
    <row r="194" spans="1:39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</row>
    <row r="195" spans="1:39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</row>
    <row r="196" spans="1:39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</row>
    <row r="197" spans="1:39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</row>
    <row r="198" spans="1:39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</row>
    <row r="199" spans="1:39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</row>
    <row r="200" spans="1:39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</row>
    <row r="201" spans="1:39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</row>
    <row r="202" spans="1:39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</row>
    <row r="203" spans="1:39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</row>
    <row r="204" spans="1:39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</row>
    <row r="205" spans="1:39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</row>
    <row r="206" spans="1:39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</row>
    <row r="207" spans="1:39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</row>
    <row r="208" spans="1:39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</row>
    <row r="209" spans="1:39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</row>
    <row r="210" spans="1:39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</row>
    <row r="211" spans="1:39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</row>
    <row r="212" spans="1:39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</row>
    <row r="213" spans="1:39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</row>
    <row r="214" spans="1:39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</row>
    <row r="215" spans="1:39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</row>
    <row r="216" spans="1:39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</row>
    <row r="217" spans="1:39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</row>
    <row r="218" spans="1:39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</row>
    <row r="219" spans="1:39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</row>
    <row r="220" spans="1:39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</row>
    <row r="221" spans="1:39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</row>
    <row r="222" spans="1:39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</row>
    <row r="223" spans="1:39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</row>
    <row r="224" spans="1:39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</row>
    <row r="225" spans="1:39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</row>
    <row r="226" spans="1:39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</row>
    <row r="227" spans="1:39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</row>
    <row r="228" spans="1:39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</row>
    <row r="229" spans="1:39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</row>
    <row r="230" spans="1:39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</row>
    <row r="231" spans="1:39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</row>
    <row r="232" spans="1:39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</row>
    <row r="233" spans="1:39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</row>
    <row r="234" spans="1:39" x14ac:dyDescent="0.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</row>
    <row r="235" spans="1:39" x14ac:dyDescent="0.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</row>
    <row r="236" spans="1:39" x14ac:dyDescent="0.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</row>
    <row r="237" spans="1:39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</row>
    <row r="238" spans="1:39" x14ac:dyDescent="0.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</row>
    <row r="239" spans="1:39" x14ac:dyDescent="0.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</row>
    <row r="240" spans="1:39" x14ac:dyDescent="0.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</row>
    <row r="241" spans="1:39" x14ac:dyDescent="0.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</row>
    <row r="242" spans="1:39" x14ac:dyDescent="0.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</row>
    <row r="243" spans="1:39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</row>
    <row r="244" spans="1:39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</row>
    <row r="245" spans="1:39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</row>
    <row r="246" spans="1:39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</row>
    <row r="247" spans="1:39" x14ac:dyDescent="0.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</row>
    <row r="248" spans="1:39" x14ac:dyDescent="0.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</row>
    <row r="249" spans="1:39" x14ac:dyDescent="0.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</row>
    <row r="250" spans="1:39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</row>
    <row r="251" spans="1:39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</row>
    <row r="252" spans="1:39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</row>
    <row r="253" spans="1:39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</row>
  </sheetData>
  <mergeCells count="2">
    <mergeCell ref="A3:A14"/>
    <mergeCell ref="A15:A2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7"/>
  <sheetViews>
    <sheetView zoomScale="85" zoomScaleNormal="85" workbookViewId="0">
      <selection activeCell="B29" sqref="B29"/>
    </sheetView>
  </sheetViews>
  <sheetFormatPr defaultRowHeight="14.4" x14ac:dyDescent="0.3"/>
  <cols>
    <col min="1" max="1" width="13.33203125" style="2" bestFit="1" customWidth="1"/>
    <col min="2" max="2" width="31" style="2" bestFit="1" customWidth="1"/>
    <col min="3" max="3" width="27" style="2" bestFit="1" customWidth="1"/>
    <col min="4" max="4" width="33.5546875" style="2" customWidth="1"/>
    <col min="5" max="6" width="12.6640625" bestFit="1" customWidth="1"/>
    <col min="7" max="7" width="13.33203125" bestFit="1" customWidth="1"/>
    <col min="8" max="8" width="22.6640625" bestFit="1" customWidth="1"/>
    <col min="9" max="9" width="23.5546875" bestFit="1" customWidth="1"/>
    <col min="11" max="12" width="13.44140625" bestFit="1" customWidth="1"/>
  </cols>
  <sheetData>
    <row r="1" spans="1:39" x14ac:dyDescent="0.3">
      <c r="A1" s="3" t="s">
        <v>0</v>
      </c>
      <c r="B1" s="3" t="s">
        <v>1</v>
      </c>
      <c r="C1" s="3" t="s">
        <v>14</v>
      </c>
      <c r="D1" s="3" t="s">
        <v>17</v>
      </c>
      <c r="E1" s="21"/>
      <c r="F1" s="140" t="s">
        <v>63</v>
      </c>
      <c r="G1" s="140"/>
      <c r="H1" s="140"/>
      <c r="I1" s="140"/>
      <c r="J1" s="140"/>
      <c r="K1" s="140"/>
      <c r="L1" s="14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x14ac:dyDescent="0.3">
      <c r="A2" s="11" t="s">
        <v>2</v>
      </c>
      <c r="B2" s="97">
        <f>Πωλήσεις!C2</f>
        <v>5384</v>
      </c>
      <c r="C2" s="97"/>
      <c r="D2" s="101"/>
      <c r="E2" s="21"/>
      <c r="F2" s="3" t="s">
        <v>50</v>
      </c>
      <c r="G2" s="3" t="s">
        <v>0</v>
      </c>
      <c r="H2" s="3" t="s">
        <v>57</v>
      </c>
      <c r="I2" s="3" t="s">
        <v>58</v>
      </c>
      <c r="J2" s="51"/>
      <c r="K2" s="3" t="s">
        <v>59</v>
      </c>
      <c r="L2" s="3" t="s">
        <v>60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x14ac:dyDescent="0.3">
      <c r="A3" s="11" t="s">
        <v>3</v>
      </c>
      <c r="B3" s="97">
        <f>Πωλήσεις!C3</f>
        <v>8081</v>
      </c>
      <c r="C3" s="97">
        <f>$B$28+$B$29*B2</f>
        <v>9845.181048214632</v>
      </c>
      <c r="D3" s="101">
        <f>ABS(B3-C3)/B3</f>
        <v>0.21831221980134044</v>
      </c>
      <c r="E3" s="21"/>
      <c r="F3" s="141">
        <v>2014</v>
      </c>
      <c r="G3" s="11" t="s">
        <v>3</v>
      </c>
      <c r="H3" s="97">
        <f t="shared" ref="H3:H13" si="0">B3</f>
        <v>8081</v>
      </c>
      <c r="I3" s="36">
        <f t="shared" ref="I3:I14" si="1">B2</f>
        <v>5384</v>
      </c>
      <c r="J3" s="51"/>
      <c r="K3" s="36">
        <f>H3*I3</f>
        <v>43508104</v>
      </c>
      <c r="L3" s="36">
        <f>I3*I3</f>
        <v>28987456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x14ac:dyDescent="0.3">
      <c r="A4" s="11" t="s">
        <v>4</v>
      </c>
      <c r="B4" s="97">
        <f>Πωλήσεις!C4</f>
        <v>10282</v>
      </c>
      <c r="C4" s="97">
        <f t="shared" ref="C4:C25" si="2">$B$28+$B$29*B3</f>
        <v>10758.522759650345</v>
      </c>
      <c r="D4" s="101">
        <f t="shared" ref="D4:D25" si="3">ABS(B4-C4)/B4</f>
        <v>4.6345337448973407E-2</v>
      </c>
      <c r="E4" s="21"/>
      <c r="F4" s="142"/>
      <c r="G4" s="11" t="s">
        <v>4</v>
      </c>
      <c r="H4" s="97">
        <f t="shared" si="0"/>
        <v>10282</v>
      </c>
      <c r="I4" s="36">
        <f t="shared" si="1"/>
        <v>8081</v>
      </c>
      <c r="J4" s="51"/>
      <c r="K4" s="36">
        <f t="shared" ref="K4:K25" si="4">H4*I4</f>
        <v>83088842</v>
      </c>
      <c r="L4" s="36">
        <f t="shared" ref="L4:L25" si="5">I4*I4</f>
        <v>65302561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x14ac:dyDescent="0.3">
      <c r="A5" s="11" t="s">
        <v>5</v>
      </c>
      <c r="B5" s="97">
        <f>Πωλήσεις!C5</f>
        <v>9156</v>
      </c>
      <c r="C5" s="97">
        <f t="shared" si="2"/>
        <v>11503.893581626615</v>
      </c>
      <c r="D5" s="101">
        <f t="shared" si="3"/>
        <v>0.25643223914663771</v>
      </c>
      <c r="E5" s="21"/>
      <c r="F5" s="142"/>
      <c r="G5" s="11" t="s">
        <v>5</v>
      </c>
      <c r="H5" s="97">
        <f t="shared" si="0"/>
        <v>9156</v>
      </c>
      <c r="I5" s="36">
        <f t="shared" si="1"/>
        <v>10282</v>
      </c>
      <c r="J5" s="51"/>
      <c r="K5" s="36">
        <f t="shared" si="4"/>
        <v>94141992</v>
      </c>
      <c r="L5" s="36">
        <f t="shared" si="5"/>
        <v>105719524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x14ac:dyDescent="0.3">
      <c r="A6" s="11" t="s">
        <v>6</v>
      </c>
      <c r="B6" s="97">
        <f>Πωλήσεις!C6</f>
        <v>6118</v>
      </c>
      <c r="C6" s="97">
        <f t="shared" si="2"/>
        <v>11122.572570474738</v>
      </c>
      <c r="D6" s="101">
        <f t="shared" si="3"/>
        <v>0.81800793894650836</v>
      </c>
      <c r="E6" s="21"/>
      <c r="F6" s="142"/>
      <c r="G6" s="11" t="s">
        <v>6</v>
      </c>
      <c r="H6" s="97">
        <f t="shared" si="0"/>
        <v>6118</v>
      </c>
      <c r="I6" s="36">
        <f t="shared" si="1"/>
        <v>9156</v>
      </c>
      <c r="J6" s="51"/>
      <c r="K6" s="36">
        <f t="shared" si="4"/>
        <v>56016408</v>
      </c>
      <c r="L6" s="36">
        <f t="shared" si="5"/>
        <v>83832336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</row>
    <row r="7" spans="1:39" x14ac:dyDescent="0.3">
      <c r="A7" s="11" t="s">
        <v>7</v>
      </c>
      <c r="B7" s="97">
        <f>Πωλήσεις!C7</f>
        <v>9139</v>
      </c>
      <c r="C7" s="97">
        <f t="shared" si="2"/>
        <v>10093.75087253566</v>
      </c>
      <c r="D7" s="101">
        <f t="shared" si="3"/>
        <v>0.10446994994372034</v>
      </c>
      <c r="E7" s="21"/>
      <c r="F7" s="142"/>
      <c r="G7" s="11" t="s">
        <v>7</v>
      </c>
      <c r="H7" s="97">
        <f t="shared" si="0"/>
        <v>9139</v>
      </c>
      <c r="I7" s="36">
        <f t="shared" si="1"/>
        <v>6118</v>
      </c>
      <c r="J7" s="51"/>
      <c r="K7" s="36">
        <f t="shared" si="4"/>
        <v>55912402</v>
      </c>
      <c r="L7" s="36">
        <f t="shared" si="5"/>
        <v>37429924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x14ac:dyDescent="0.3">
      <c r="A8" s="11" t="s">
        <v>8</v>
      </c>
      <c r="B8" s="97">
        <f>Πωλήσεις!C8</f>
        <v>12460</v>
      </c>
      <c r="C8" s="97">
        <f t="shared" si="2"/>
        <v>11116.815503698912</v>
      </c>
      <c r="D8" s="101">
        <f t="shared" si="3"/>
        <v>0.10779971880426067</v>
      </c>
      <c r="E8" s="21"/>
      <c r="F8" s="142"/>
      <c r="G8" s="11" t="s">
        <v>8</v>
      </c>
      <c r="H8" s="97">
        <f t="shared" si="0"/>
        <v>12460</v>
      </c>
      <c r="I8" s="36">
        <f t="shared" si="1"/>
        <v>9139</v>
      </c>
      <c r="J8" s="51"/>
      <c r="K8" s="36">
        <f t="shared" si="4"/>
        <v>113871940</v>
      </c>
      <c r="L8" s="36">
        <f t="shared" si="5"/>
        <v>83521321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39" x14ac:dyDescent="0.3">
      <c r="A9" s="11" t="s">
        <v>9</v>
      </c>
      <c r="B9" s="97">
        <f>Πωλήσεις!C9</f>
        <v>10717</v>
      </c>
      <c r="C9" s="97">
        <f t="shared" si="2"/>
        <v>12241.475430906179</v>
      </c>
      <c r="D9" s="101">
        <f t="shared" si="3"/>
        <v>0.14224833730579259</v>
      </c>
      <c r="E9" s="21"/>
      <c r="F9" s="142"/>
      <c r="G9" s="11" t="s">
        <v>9</v>
      </c>
      <c r="H9" s="97">
        <f t="shared" si="0"/>
        <v>10717</v>
      </c>
      <c r="I9" s="36">
        <f t="shared" si="1"/>
        <v>12460</v>
      </c>
      <c r="J9" s="51"/>
      <c r="K9" s="36">
        <f t="shared" si="4"/>
        <v>133533820</v>
      </c>
      <c r="L9" s="36">
        <f t="shared" si="5"/>
        <v>155251600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</row>
    <row r="10" spans="1:39" x14ac:dyDescent="0.3">
      <c r="A10" s="11" t="s">
        <v>10</v>
      </c>
      <c r="B10" s="97">
        <f>Πωλήσεις!C10</f>
        <v>7825</v>
      </c>
      <c r="C10" s="97">
        <f t="shared" si="2"/>
        <v>11651.20676089044</v>
      </c>
      <c r="D10" s="101">
        <f t="shared" si="3"/>
        <v>0.4889721100179476</v>
      </c>
      <c r="E10" s="21"/>
      <c r="F10" s="142"/>
      <c r="G10" s="11" t="s">
        <v>10</v>
      </c>
      <c r="H10" s="97">
        <f t="shared" si="0"/>
        <v>7825</v>
      </c>
      <c r="I10" s="36">
        <f t="shared" si="1"/>
        <v>10717</v>
      </c>
      <c r="J10" s="51"/>
      <c r="K10" s="36">
        <f t="shared" si="4"/>
        <v>83860525</v>
      </c>
      <c r="L10" s="36">
        <f t="shared" si="5"/>
        <v>114854089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</row>
    <row r="11" spans="1:39" x14ac:dyDescent="0.3">
      <c r="A11" s="11" t="s">
        <v>11</v>
      </c>
      <c r="B11" s="97">
        <f>Πωλήσεις!C11</f>
        <v>9693</v>
      </c>
      <c r="C11" s="97">
        <f t="shared" si="2"/>
        <v>10671.828107026116</v>
      </c>
      <c r="D11" s="101">
        <f t="shared" si="3"/>
        <v>0.10098298844796413</v>
      </c>
      <c r="E11" s="21"/>
      <c r="F11" s="142"/>
      <c r="G11" s="11" t="s">
        <v>11</v>
      </c>
      <c r="H11" s="97">
        <f t="shared" si="0"/>
        <v>9693</v>
      </c>
      <c r="I11" s="36">
        <f t="shared" si="1"/>
        <v>7825</v>
      </c>
      <c r="J11" s="51"/>
      <c r="K11" s="36">
        <f t="shared" si="4"/>
        <v>75847725</v>
      </c>
      <c r="L11" s="36">
        <f t="shared" si="5"/>
        <v>61230625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x14ac:dyDescent="0.3">
      <c r="A12" s="11" t="s">
        <v>12</v>
      </c>
      <c r="B12" s="97">
        <f>Πωλήσεις!C12</f>
        <v>15177</v>
      </c>
      <c r="C12" s="97">
        <f t="shared" si="2"/>
        <v>11304.428150393529</v>
      </c>
      <c r="D12" s="101">
        <f t="shared" si="3"/>
        <v>0.25516056200872839</v>
      </c>
      <c r="E12" s="21"/>
      <c r="F12" s="142"/>
      <c r="G12" s="17" t="s">
        <v>12</v>
      </c>
      <c r="H12" s="97">
        <f t="shared" si="0"/>
        <v>15177</v>
      </c>
      <c r="I12" s="36">
        <f t="shared" si="1"/>
        <v>9693</v>
      </c>
      <c r="J12" s="51"/>
      <c r="K12" s="36">
        <f t="shared" si="4"/>
        <v>147110661</v>
      </c>
      <c r="L12" s="36">
        <f t="shared" si="5"/>
        <v>93954249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x14ac:dyDescent="0.3">
      <c r="A13" s="102" t="s">
        <v>13</v>
      </c>
      <c r="B13" s="103">
        <f>Πωλήσεις!C13</f>
        <v>11740</v>
      </c>
      <c r="C13" s="103">
        <f t="shared" si="2"/>
        <v>13161.590162078159</v>
      </c>
      <c r="D13" s="110">
        <f t="shared" si="3"/>
        <v>0.12108945162505612</v>
      </c>
      <c r="E13" s="21"/>
      <c r="F13" s="143"/>
      <c r="G13" s="102" t="s">
        <v>13</v>
      </c>
      <c r="H13" s="103">
        <f t="shared" si="0"/>
        <v>11740</v>
      </c>
      <c r="I13" s="106">
        <f t="shared" si="1"/>
        <v>15177</v>
      </c>
      <c r="J13" s="51"/>
      <c r="K13" s="36">
        <f t="shared" si="4"/>
        <v>178177980</v>
      </c>
      <c r="L13" s="36">
        <f t="shared" si="5"/>
        <v>230341329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x14ac:dyDescent="0.3">
      <c r="A14" s="11" t="s">
        <v>2</v>
      </c>
      <c r="B14" s="97">
        <f>Πωλήσεις!C14</f>
        <v>8632</v>
      </c>
      <c r="C14" s="97">
        <f t="shared" si="2"/>
        <v>11997.646720400537</v>
      </c>
      <c r="D14" s="101">
        <f t="shared" si="3"/>
        <v>0.38990346621878319</v>
      </c>
      <c r="E14" s="21"/>
      <c r="F14" s="141">
        <v>2015</v>
      </c>
      <c r="G14" s="17" t="s">
        <v>2</v>
      </c>
      <c r="H14" s="36">
        <f t="shared" ref="H14:H25" si="6">B14</f>
        <v>8632</v>
      </c>
      <c r="I14" s="36">
        <f t="shared" si="1"/>
        <v>11740</v>
      </c>
      <c r="J14" s="51"/>
      <c r="K14" s="36">
        <f t="shared" si="4"/>
        <v>101339680</v>
      </c>
      <c r="L14" s="36">
        <f t="shared" si="5"/>
        <v>137827600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x14ac:dyDescent="0.3">
      <c r="A15" s="11" t="s">
        <v>3</v>
      </c>
      <c r="B15" s="97">
        <f>Πωλήσεις!C15</f>
        <v>9987</v>
      </c>
      <c r="C15" s="97">
        <f t="shared" si="2"/>
        <v>10945.119453384523</v>
      </c>
      <c r="D15" s="101">
        <f t="shared" si="3"/>
        <v>9.5936663000352737E-2</v>
      </c>
      <c r="E15" s="21"/>
      <c r="F15" s="142"/>
      <c r="G15" s="17" t="s">
        <v>3</v>
      </c>
      <c r="H15" s="36">
        <f t="shared" si="6"/>
        <v>9987</v>
      </c>
      <c r="I15" s="36">
        <f t="shared" ref="I15:I25" si="7">B14</f>
        <v>8632</v>
      </c>
      <c r="J15" s="51"/>
      <c r="K15" s="36">
        <f t="shared" si="4"/>
        <v>86207784</v>
      </c>
      <c r="L15" s="36">
        <f t="shared" si="5"/>
        <v>74511424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x14ac:dyDescent="0.3">
      <c r="A16" s="11" t="s">
        <v>4</v>
      </c>
      <c r="B16" s="97">
        <f>Πωλήσεις!C16</f>
        <v>17032</v>
      </c>
      <c r="C16" s="97">
        <f t="shared" si="2"/>
        <v>11403.991540516665</v>
      </c>
      <c r="D16" s="101">
        <f t="shared" si="3"/>
        <v>0.33043732148211219</v>
      </c>
      <c r="E16" s="21"/>
      <c r="F16" s="142"/>
      <c r="G16" s="17" t="s">
        <v>4</v>
      </c>
      <c r="H16" s="36">
        <f t="shared" si="6"/>
        <v>17032</v>
      </c>
      <c r="I16" s="36">
        <f t="shared" si="7"/>
        <v>9987</v>
      </c>
      <c r="J16" s="51"/>
      <c r="K16" s="36">
        <f t="shared" si="4"/>
        <v>170098584</v>
      </c>
      <c r="L16" s="36">
        <f t="shared" si="5"/>
        <v>99740169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41" x14ac:dyDescent="0.3">
      <c r="A17" s="11" t="s">
        <v>5</v>
      </c>
      <c r="B17" s="97">
        <f>Πωλήσεις!C17</f>
        <v>12354</v>
      </c>
      <c r="C17" s="97">
        <f t="shared" si="2"/>
        <v>13789.787742616994</v>
      </c>
      <c r="D17" s="101">
        <f t="shared" si="3"/>
        <v>0.1162204745521284</v>
      </c>
      <c r="E17" s="21"/>
      <c r="F17" s="142"/>
      <c r="G17" s="17" t="s">
        <v>5</v>
      </c>
      <c r="H17" s="36">
        <f t="shared" si="6"/>
        <v>12354</v>
      </c>
      <c r="I17" s="36">
        <f t="shared" si="7"/>
        <v>17032</v>
      </c>
      <c r="J17" s="51"/>
      <c r="K17" s="36">
        <f t="shared" si="4"/>
        <v>210413328</v>
      </c>
      <c r="L17" s="36">
        <f t="shared" si="5"/>
        <v>290089024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41" x14ac:dyDescent="0.3">
      <c r="A18" s="11" t="s">
        <v>6</v>
      </c>
      <c r="B18" s="97">
        <f>Πωλήσεις!C18</f>
        <v>9120</v>
      </c>
      <c r="C18" s="97">
        <f t="shared" si="2"/>
        <v>12205.578426303959</v>
      </c>
      <c r="D18" s="101">
        <f t="shared" si="3"/>
        <v>0.33833096779648669</v>
      </c>
      <c r="E18" s="21"/>
      <c r="F18" s="142"/>
      <c r="G18" s="17" t="s">
        <v>6</v>
      </c>
      <c r="H18" s="36">
        <f t="shared" si="6"/>
        <v>9120</v>
      </c>
      <c r="I18" s="36">
        <f t="shared" si="7"/>
        <v>12354</v>
      </c>
      <c r="J18" s="51"/>
      <c r="K18" s="36">
        <f t="shared" si="4"/>
        <v>112668480</v>
      </c>
      <c r="L18" s="36">
        <f t="shared" si="5"/>
        <v>152621316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41" x14ac:dyDescent="0.3">
      <c r="A19" s="11" t="s">
        <v>7</v>
      </c>
      <c r="B19" s="97">
        <f>Πωλήσεις!C19</f>
        <v>10986</v>
      </c>
      <c r="C19" s="97">
        <f t="shared" si="2"/>
        <v>11110.381134949457</v>
      </c>
      <c r="D19" s="101">
        <f t="shared" si="3"/>
        <v>1.1321785449613798E-2</v>
      </c>
      <c r="E19" s="21"/>
      <c r="F19" s="142"/>
      <c r="G19" s="17" t="s">
        <v>7</v>
      </c>
      <c r="H19" s="36">
        <f t="shared" si="6"/>
        <v>10986</v>
      </c>
      <c r="I19" s="36">
        <f t="shared" si="7"/>
        <v>9120</v>
      </c>
      <c r="J19" s="51"/>
      <c r="K19" s="36">
        <f t="shared" si="4"/>
        <v>100192320</v>
      </c>
      <c r="L19" s="36">
        <f t="shared" si="5"/>
        <v>83174400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41" x14ac:dyDescent="0.3">
      <c r="A20" s="11" t="s">
        <v>8</v>
      </c>
      <c r="B20" s="97">
        <f>Πωλήσεις!C20</f>
        <v>19873</v>
      </c>
      <c r="C20" s="97">
        <f t="shared" si="2"/>
        <v>11742.303876343241</v>
      </c>
      <c r="D20" s="101">
        <f t="shared" si="3"/>
        <v>0.40913279945940517</v>
      </c>
      <c r="E20" s="21"/>
      <c r="F20" s="142"/>
      <c r="G20" s="17" t="s">
        <v>8</v>
      </c>
      <c r="H20" s="36">
        <f t="shared" si="6"/>
        <v>19873</v>
      </c>
      <c r="I20" s="36">
        <f t="shared" si="7"/>
        <v>10986</v>
      </c>
      <c r="J20" s="51"/>
      <c r="K20" s="36">
        <f t="shared" si="4"/>
        <v>218324778</v>
      </c>
      <c r="L20" s="36">
        <f t="shared" si="5"/>
        <v>120692196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41" x14ac:dyDescent="0.3">
      <c r="A21" s="11" t="s">
        <v>9</v>
      </c>
      <c r="B21" s="97">
        <f>Πωλήσεις!C21</f>
        <v>14032</v>
      </c>
      <c r="C21" s="97">
        <f t="shared" si="2"/>
        <v>14751.895196153835</v>
      </c>
      <c r="D21" s="101">
        <f t="shared" si="3"/>
        <v>5.1303819566265327E-2</v>
      </c>
      <c r="E21" s="21"/>
      <c r="F21" s="142"/>
      <c r="G21" s="17" t="s">
        <v>9</v>
      </c>
      <c r="H21" s="36">
        <f t="shared" si="6"/>
        <v>14032</v>
      </c>
      <c r="I21" s="36">
        <f t="shared" si="7"/>
        <v>19873</v>
      </c>
      <c r="J21" s="51"/>
      <c r="K21" s="36">
        <f t="shared" si="4"/>
        <v>278857936</v>
      </c>
      <c r="L21" s="36">
        <f t="shared" si="5"/>
        <v>394936129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41" x14ac:dyDescent="0.3">
      <c r="A22" s="11" t="s">
        <v>10</v>
      </c>
      <c r="B22" s="97">
        <f>Πωλήσεις!C22</f>
        <v>10306</v>
      </c>
      <c r="C22" s="97">
        <f t="shared" si="2"/>
        <v>12773.834782176826</v>
      </c>
      <c r="D22" s="101">
        <f t="shared" si="3"/>
        <v>0.23945612091760388</v>
      </c>
      <c r="E22" s="21"/>
      <c r="F22" s="142"/>
      <c r="G22" s="17" t="s">
        <v>10</v>
      </c>
      <c r="H22" s="36">
        <f t="shared" si="6"/>
        <v>10306</v>
      </c>
      <c r="I22" s="36">
        <f t="shared" si="7"/>
        <v>14032</v>
      </c>
      <c r="J22" s="51"/>
      <c r="K22" s="36">
        <f t="shared" si="4"/>
        <v>144613792</v>
      </c>
      <c r="L22" s="36">
        <f t="shared" si="5"/>
        <v>196897024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41" x14ac:dyDescent="0.3">
      <c r="A23" s="11" t="s">
        <v>11</v>
      </c>
      <c r="B23" s="97">
        <f>Πωλήσεις!C23</f>
        <v>12569</v>
      </c>
      <c r="C23" s="97">
        <f t="shared" si="2"/>
        <v>11512.021205310137</v>
      </c>
      <c r="D23" s="101">
        <f t="shared" si="3"/>
        <v>8.4094104120444199E-2</v>
      </c>
      <c r="E23" s="21"/>
      <c r="F23" s="142"/>
      <c r="G23" s="17" t="s">
        <v>11</v>
      </c>
      <c r="H23" s="36">
        <f t="shared" si="6"/>
        <v>12569</v>
      </c>
      <c r="I23" s="36">
        <f t="shared" si="7"/>
        <v>10306</v>
      </c>
      <c r="J23" s="51"/>
      <c r="K23" s="36">
        <f t="shared" si="4"/>
        <v>129536114</v>
      </c>
      <c r="L23" s="36">
        <f t="shared" si="5"/>
        <v>106213636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41" x14ac:dyDescent="0.3">
      <c r="A24" s="11" t="s">
        <v>12</v>
      </c>
      <c r="B24" s="97">
        <f>Πωλήσεις!C24</f>
        <v>22548</v>
      </c>
      <c r="C24" s="97">
        <f t="shared" si="2"/>
        <v>12278.388388468837</v>
      </c>
      <c r="D24" s="101">
        <f t="shared" si="3"/>
        <v>0.45545554424033896</v>
      </c>
      <c r="E24" s="21"/>
      <c r="F24" s="142"/>
      <c r="G24" s="17" t="s">
        <v>12</v>
      </c>
      <c r="H24" s="36">
        <f t="shared" si="6"/>
        <v>22548</v>
      </c>
      <c r="I24" s="36">
        <f t="shared" si="7"/>
        <v>12569</v>
      </c>
      <c r="J24" s="51"/>
      <c r="K24" s="36">
        <f t="shared" si="4"/>
        <v>283405812</v>
      </c>
      <c r="L24" s="36">
        <f t="shared" si="5"/>
        <v>157979761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41" ht="15" thickBot="1" x14ac:dyDescent="0.35">
      <c r="A25" s="105" t="s">
        <v>13</v>
      </c>
      <c r="B25" s="103">
        <f>Πωλήσεις!C25</f>
        <v>15813</v>
      </c>
      <c r="C25" s="103">
        <f t="shared" si="2"/>
        <v>15657.786585879652</v>
      </c>
      <c r="D25" s="110">
        <f t="shared" si="3"/>
        <v>9.8155577132958832E-3</v>
      </c>
      <c r="E25" s="21"/>
      <c r="F25" s="143"/>
      <c r="G25" s="102" t="s">
        <v>13</v>
      </c>
      <c r="H25" s="106">
        <f t="shared" si="6"/>
        <v>15813</v>
      </c>
      <c r="I25" s="106">
        <f t="shared" si="7"/>
        <v>22548</v>
      </c>
      <c r="J25" s="51"/>
      <c r="K25" s="36">
        <f t="shared" si="4"/>
        <v>356551524</v>
      </c>
      <c r="L25" s="36">
        <f t="shared" si="5"/>
        <v>508412304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41" ht="15" thickBot="1" x14ac:dyDescent="0.35">
      <c r="A26" s="109" t="s">
        <v>2</v>
      </c>
      <c r="B26" s="11"/>
      <c r="C26" s="118">
        <f>$B$28+$B$29*B25</f>
        <v>13376.972189691474</v>
      </c>
      <c r="D26" s="104" t="s">
        <v>18</v>
      </c>
      <c r="E26" s="21"/>
      <c r="F26" s="11"/>
      <c r="G26" s="11"/>
      <c r="H26" s="11"/>
      <c r="I26" s="11"/>
      <c r="J26" s="96" t="s">
        <v>28</v>
      </c>
      <c r="K26" s="99">
        <f>SUM(K3:K25)</f>
        <v>3257280531</v>
      </c>
      <c r="L26" s="100">
        <f>SUM(L3:L25)</f>
        <v>3383519997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5" thickBot="1" x14ac:dyDescent="0.35">
      <c r="A27" s="11"/>
      <c r="B27" s="11"/>
      <c r="C27" s="11"/>
      <c r="D27" s="20">
        <f>AVERAGE(D3:D25)</f>
        <v>0.22570562947885914</v>
      </c>
      <c r="E27" s="21"/>
      <c r="F27" s="11"/>
      <c r="G27" s="63" t="s">
        <v>61</v>
      </c>
      <c r="H27" s="98">
        <f>AVERAGE(H3:H25)</f>
        <v>11897.391304347826</v>
      </c>
      <c r="I27" s="11"/>
      <c r="J27" s="1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5.6" thickTop="1" thickBot="1" x14ac:dyDescent="0.35">
      <c r="A28" s="63" t="s">
        <v>51</v>
      </c>
      <c r="B28" s="98">
        <f>H27-B29*H28</f>
        <v>8021.8841352113432</v>
      </c>
      <c r="C28" s="11"/>
      <c r="D28" s="11"/>
      <c r="E28" s="21"/>
      <c r="F28" s="11"/>
      <c r="G28" s="65" t="s">
        <v>62</v>
      </c>
      <c r="H28" s="107">
        <f>AVERAGE(I3:I25)</f>
        <v>11443.95652173913</v>
      </c>
      <c r="I28" s="11"/>
      <c r="J28" s="1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5" thickBot="1" x14ac:dyDescent="0.35">
      <c r="A29" s="65" t="s">
        <v>52</v>
      </c>
      <c r="B29" s="107">
        <f>(K26-23*H28*H27)/(L26-23*H28*H28)</f>
        <v>0.33865098681338962</v>
      </c>
      <c r="C29" s="1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x14ac:dyDescent="0.3">
      <c r="A30" s="11"/>
      <c r="B30" s="11"/>
      <c r="C30" s="11"/>
      <c r="D30" s="1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x14ac:dyDescent="0.3">
      <c r="A31" s="11"/>
      <c r="B31" s="11"/>
      <c r="C31" s="11"/>
      <c r="D31" s="1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x14ac:dyDescent="0.3">
      <c r="A32" s="11"/>
      <c r="B32" s="11"/>
      <c r="C32" s="11"/>
      <c r="D32" s="1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x14ac:dyDescent="0.3">
      <c r="A33" s="11"/>
      <c r="B33" s="11"/>
      <c r="C33" s="11"/>
      <c r="D33" s="1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x14ac:dyDescent="0.3">
      <c r="A34" s="11"/>
      <c r="B34" s="11"/>
      <c r="C34" s="11"/>
      <c r="D34" s="1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x14ac:dyDescent="0.3">
      <c r="A35" s="11"/>
      <c r="B35" s="11"/>
      <c r="C35" s="11"/>
      <c r="D35" s="1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x14ac:dyDescent="0.3">
      <c r="A36" s="11"/>
      <c r="B36" s="11"/>
      <c r="C36" s="11"/>
      <c r="D36" s="1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x14ac:dyDescent="0.3">
      <c r="A37" s="11"/>
      <c r="B37" s="11"/>
      <c r="C37" s="11"/>
      <c r="D37" s="1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x14ac:dyDescent="0.3">
      <c r="A38" s="11"/>
      <c r="B38" s="11"/>
      <c r="C38" s="11"/>
      <c r="D38" s="1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41" x14ac:dyDescent="0.3">
      <c r="A39" s="11"/>
      <c r="B39" s="11"/>
      <c r="C39" s="11"/>
      <c r="D39" s="1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41" x14ac:dyDescent="0.3">
      <c r="A40" s="11"/>
      <c r="B40" s="11"/>
      <c r="C40" s="11"/>
      <c r="D40" s="1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41" x14ac:dyDescent="0.3">
      <c r="A41" s="11"/>
      <c r="B41" s="11"/>
      <c r="C41" s="11"/>
      <c r="D41" s="1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41" x14ac:dyDescent="0.3">
      <c r="A42" s="11"/>
      <c r="B42" s="11"/>
      <c r="C42" s="11"/>
      <c r="D42" s="1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41" x14ac:dyDescent="0.3">
      <c r="A43" s="11"/>
      <c r="B43" s="11"/>
      <c r="C43" s="11"/>
      <c r="D43" s="1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41" x14ac:dyDescent="0.3">
      <c r="A44" s="11"/>
      <c r="B44" s="11"/>
      <c r="C44" s="11"/>
      <c r="D44" s="1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41" x14ac:dyDescent="0.3">
      <c r="A45" s="11"/>
      <c r="B45" s="11"/>
      <c r="C45" s="11"/>
      <c r="D45" s="1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41" x14ac:dyDescent="0.3">
      <c r="A46" s="11"/>
      <c r="B46" s="11"/>
      <c r="C46" s="11"/>
      <c r="D46" s="1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41" x14ac:dyDescent="0.3">
      <c r="A47" s="11"/>
      <c r="B47" s="11"/>
      <c r="C47" s="11"/>
      <c r="D47" s="1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41" x14ac:dyDescent="0.3">
      <c r="A48" s="11"/>
      <c r="B48" s="11"/>
      <c r="C48" s="11"/>
      <c r="D48" s="1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</row>
    <row r="49" spans="1:39" x14ac:dyDescent="0.3">
      <c r="A49" s="11"/>
      <c r="B49" s="11"/>
      <c r="C49" s="11"/>
      <c r="D49" s="1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spans="1:39" x14ac:dyDescent="0.3">
      <c r="A50" s="11"/>
      <c r="B50" s="11"/>
      <c r="C50" s="11"/>
      <c r="D50" s="1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  <row r="51" spans="1:39" x14ac:dyDescent="0.3">
      <c r="A51" s="11"/>
      <c r="B51" s="11"/>
      <c r="C51" s="11"/>
      <c r="D51" s="1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</row>
    <row r="52" spans="1:39" x14ac:dyDescent="0.3">
      <c r="A52" s="11"/>
      <c r="B52" s="11"/>
      <c r="C52" s="11"/>
      <c r="D52" s="1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</row>
    <row r="53" spans="1:39" x14ac:dyDescent="0.3">
      <c r="A53" s="11"/>
      <c r="B53" s="11"/>
      <c r="C53" s="11"/>
      <c r="D53" s="1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</row>
    <row r="54" spans="1:39" x14ac:dyDescent="0.3">
      <c r="A54" s="11"/>
      <c r="B54" s="11"/>
      <c r="C54" s="11"/>
      <c r="D54" s="1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</row>
    <row r="55" spans="1:39" x14ac:dyDescent="0.3">
      <c r="A55" s="11"/>
      <c r="B55" s="11"/>
      <c r="C55" s="11"/>
      <c r="D55" s="1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</row>
    <row r="56" spans="1:39" x14ac:dyDescent="0.3">
      <c r="A56" s="11"/>
      <c r="B56" s="11"/>
      <c r="C56" s="11"/>
      <c r="D56" s="1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</row>
    <row r="57" spans="1:39" x14ac:dyDescent="0.3">
      <c r="A57" s="11"/>
      <c r="B57" s="11"/>
      <c r="C57" s="11"/>
      <c r="D57" s="1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</row>
    <row r="58" spans="1:39" x14ac:dyDescent="0.3">
      <c r="A58" s="11"/>
      <c r="B58" s="11"/>
      <c r="C58" s="11"/>
      <c r="D58" s="1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</row>
    <row r="59" spans="1:39" x14ac:dyDescent="0.3">
      <c r="A59" s="11"/>
      <c r="B59" s="11"/>
      <c r="C59" s="11"/>
      <c r="D59" s="1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</row>
    <row r="60" spans="1:39" x14ac:dyDescent="0.3">
      <c r="A60" s="11"/>
      <c r="B60" s="11"/>
      <c r="C60" s="11"/>
      <c r="D60" s="1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1:39" x14ac:dyDescent="0.3">
      <c r="A61" s="11"/>
      <c r="B61" s="11"/>
      <c r="C61" s="11"/>
      <c r="D61" s="1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1:39" x14ac:dyDescent="0.3">
      <c r="C62" s="11"/>
      <c r="D62" s="1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</row>
    <row r="63" spans="1:39" x14ac:dyDescent="0.3">
      <c r="C63" s="11"/>
      <c r="D63" s="1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</row>
    <row r="64" spans="1:39" x14ac:dyDescent="0.3">
      <c r="A64" s="11"/>
      <c r="B64" s="11"/>
      <c r="C64" s="11"/>
      <c r="D64" s="1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</row>
    <row r="65" spans="1:39" x14ac:dyDescent="0.3">
      <c r="A65" s="11"/>
      <c r="B65" s="11"/>
      <c r="C65" s="11"/>
      <c r="D65" s="1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</row>
    <row r="66" spans="1:39" x14ac:dyDescent="0.3">
      <c r="A66" s="11"/>
      <c r="B66" s="11"/>
      <c r="C66" s="11"/>
      <c r="D66" s="1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</row>
    <row r="67" spans="1:39" x14ac:dyDescent="0.3">
      <c r="A67" s="11"/>
      <c r="B67" s="11"/>
      <c r="C67" s="11"/>
      <c r="D67" s="1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</row>
    <row r="68" spans="1:39" x14ac:dyDescent="0.3">
      <c r="A68" s="11"/>
      <c r="B68" s="11"/>
      <c r="C68" s="11"/>
      <c r="D68" s="1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</row>
    <row r="69" spans="1:39" x14ac:dyDescent="0.3">
      <c r="A69" s="11"/>
      <c r="B69" s="11"/>
      <c r="C69" s="11"/>
      <c r="D69" s="1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</row>
    <row r="70" spans="1:39" x14ac:dyDescent="0.3">
      <c r="A70" s="11"/>
      <c r="B70" s="11"/>
      <c r="C70" s="11"/>
      <c r="D70" s="1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</row>
    <row r="71" spans="1:39" x14ac:dyDescent="0.3">
      <c r="A71" s="11"/>
      <c r="B71" s="11"/>
      <c r="C71" s="11"/>
      <c r="D71" s="1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1:39" x14ac:dyDescent="0.3">
      <c r="A72" s="11"/>
      <c r="B72" s="11"/>
      <c r="C72" s="11"/>
      <c r="D72" s="1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</row>
    <row r="73" spans="1:39" x14ac:dyDescent="0.3">
      <c r="A73" s="11"/>
      <c r="B73" s="11"/>
      <c r="C73" s="11"/>
      <c r="D73" s="1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</row>
    <row r="74" spans="1:39" x14ac:dyDescent="0.3">
      <c r="A74" s="11"/>
      <c r="B74" s="11"/>
      <c r="C74" s="11"/>
      <c r="D74" s="1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</row>
    <row r="75" spans="1:39" x14ac:dyDescent="0.3">
      <c r="A75" s="11"/>
      <c r="B75" s="11"/>
      <c r="C75" s="11"/>
      <c r="D75" s="1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</row>
    <row r="76" spans="1:39" x14ac:dyDescent="0.3">
      <c r="A76" s="11"/>
      <c r="B76" s="11"/>
      <c r="C76" s="11"/>
      <c r="D76" s="1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</row>
    <row r="77" spans="1:39" x14ac:dyDescent="0.3">
      <c r="A77" s="11"/>
      <c r="B77" s="11"/>
      <c r="C77" s="11"/>
      <c r="D77" s="1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</row>
    <row r="78" spans="1:39" x14ac:dyDescent="0.3">
      <c r="A78" s="11"/>
      <c r="B78" s="11"/>
      <c r="C78" s="11"/>
      <c r="D78" s="1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</row>
    <row r="79" spans="1:39" x14ac:dyDescent="0.3">
      <c r="A79" s="11"/>
      <c r="B79" s="11"/>
      <c r="C79" s="11"/>
      <c r="D79" s="1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</row>
    <row r="80" spans="1:39" x14ac:dyDescent="0.3">
      <c r="A80" s="11"/>
      <c r="B80" s="11"/>
      <c r="C80" s="11"/>
      <c r="D80" s="1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</row>
    <row r="81" spans="1:39" x14ac:dyDescent="0.3">
      <c r="A81" s="11"/>
      <c r="B81" s="11"/>
      <c r="C81" s="11"/>
      <c r="D81" s="1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</row>
    <row r="82" spans="1:39" x14ac:dyDescent="0.3">
      <c r="A82" s="11"/>
      <c r="B82" s="11"/>
      <c r="C82" s="11"/>
      <c r="D82" s="1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</row>
    <row r="83" spans="1:39" x14ac:dyDescent="0.3">
      <c r="A83" s="11"/>
      <c r="B83" s="11"/>
      <c r="C83" s="11"/>
      <c r="D83" s="1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</row>
    <row r="84" spans="1:39" x14ac:dyDescent="0.3">
      <c r="A84" s="11"/>
      <c r="B84" s="11"/>
      <c r="C84" s="11"/>
      <c r="D84" s="1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</row>
    <row r="85" spans="1:39" x14ac:dyDescent="0.3">
      <c r="A85" s="11"/>
      <c r="B85" s="11"/>
      <c r="C85" s="11"/>
      <c r="D85" s="1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</row>
    <row r="86" spans="1:39" x14ac:dyDescent="0.3">
      <c r="A86" s="11"/>
      <c r="B86" s="11"/>
      <c r="C86" s="11"/>
      <c r="D86" s="1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</row>
    <row r="87" spans="1:39" x14ac:dyDescent="0.3">
      <c r="A87" s="11"/>
      <c r="B87" s="11"/>
      <c r="C87" s="11"/>
      <c r="D87" s="1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</row>
    <row r="88" spans="1:39" x14ac:dyDescent="0.3">
      <c r="A88" s="11"/>
      <c r="B88" s="11"/>
      <c r="C88" s="11"/>
      <c r="D88" s="1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39" x14ac:dyDescent="0.3">
      <c r="A89" s="11"/>
      <c r="B89" s="11"/>
      <c r="C89" s="11"/>
      <c r="D89" s="1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</row>
    <row r="90" spans="1:39" x14ac:dyDescent="0.3">
      <c r="A90" s="11"/>
      <c r="B90" s="11"/>
      <c r="C90" s="11"/>
      <c r="D90" s="1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</row>
    <row r="91" spans="1:39" x14ac:dyDescent="0.3">
      <c r="A91" s="11"/>
      <c r="B91" s="11"/>
      <c r="C91" s="11"/>
      <c r="D91" s="1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x14ac:dyDescent="0.3">
      <c r="A92" s="11"/>
      <c r="B92" s="11"/>
      <c r="C92" s="11"/>
      <c r="D92" s="1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</row>
    <row r="93" spans="1:39" x14ac:dyDescent="0.3">
      <c r="A93" s="11"/>
      <c r="B93" s="11"/>
      <c r="C93" s="11"/>
      <c r="D93" s="1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</row>
    <row r="94" spans="1:39" x14ac:dyDescent="0.3">
      <c r="C94" s="11"/>
      <c r="D94" s="1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</row>
    <row r="95" spans="1:39" x14ac:dyDescent="0.3">
      <c r="A95" s="11"/>
      <c r="B95" s="11"/>
      <c r="C95" s="11"/>
      <c r="D95" s="1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</row>
    <row r="96" spans="1:39" x14ac:dyDescent="0.3">
      <c r="A96" s="11"/>
      <c r="B96" s="11"/>
      <c r="C96" s="11"/>
      <c r="D96" s="1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</row>
    <row r="97" spans="1:39" x14ac:dyDescent="0.3">
      <c r="A97" s="11"/>
      <c r="B97" s="11"/>
      <c r="C97" s="11"/>
      <c r="D97" s="1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</row>
    <row r="98" spans="1:39" x14ac:dyDescent="0.3">
      <c r="A98" s="11"/>
      <c r="B98" s="11"/>
      <c r="C98" s="11"/>
      <c r="D98" s="1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</row>
    <row r="99" spans="1:39" x14ac:dyDescent="0.3">
      <c r="A99" s="11"/>
      <c r="B99" s="11"/>
      <c r="C99" s="11"/>
      <c r="D99" s="1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</row>
    <row r="100" spans="1:39" x14ac:dyDescent="0.3">
      <c r="A100" s="11"/>
      <c r="B100" s="11"/>
      <c r="C100" s="11"/>
      <c r="D100" s="1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</row>
    <row r="101" spans="1:39" x14ac:dyDescent="0.3">
      <c r="A101" s="11"/>
      <c r="B101" s="11"/>
      <c r="C101" s="11"/>
      <c r="D101" s="1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</row>
    <row r="102" spans="1:39" x14ac:dyDescent="0.3">
      <c r="A102" s="11"/>
      <c r="B102" s="11"/>
      <c r="C102" s="11"/>
      <c r="D102" s="1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</row>
    <row r="103" spans="1:39" x14ac:dyDescent="0.3">
      <c r="A103" s="11"/>
      <c r="B103" s="11"/>
      <c r="C103" s="11"/>
      <c r="D103" s="1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</row>
    <row r="104" spans="1:39" x14ac:dyDescent="0.3">
      <c r="A104" s="11"/>
      <c r="B104" s="11"/>
      <c r="C104" s="11"/>
      <c r="D104" s="1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</row>
    <row r="105" spans="1:39" x14ac:dyDescent="0.3">
      <c r="A105" s="11"/>
      <c r="B105" s="11"/>
      <c r="C105" s="11"/>
      <c r="D105" s="1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</row>
    <row r="106" spans="1:39" x14ac:dyDescent="0.3">
      <c r="A106" s="11"/>
      <c r="B106" s="11"/>
      <c r="C106" s="11"/>
      <c r="D106" s="1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</row>
    <row r="107" spans="1:39" x14ac:dyDescent="0.3">
      <c r="A107" s="11"/>
      <c r="B107" s="11"/>
      <c r="C107" s="11"/>
      <c r="D107" s="1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</row>
    <row r="108" spans="1:39" x14ac:dyDescent="0.3">
      <c r="A108" s="11"/>
      <c r="B108" s="11"/>
      <c r="C108" s="11"/>
      <c r="D108" s="1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</row>
    <row r="109" spans="1:39" x14ac:dyDescent="0.3">
      <c r="A109" s="11"/>
      <c r="B109" s="11"/>
      <c r="C109" s="11"/>
      <c r="D109" s="1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</row>
    <row r="110" spans="1:39" x14ac:dyDescent="0.3">
      <c r="A110" s="11"/>
      <c r="B110" s="11"/>
      <c r="C110" s="11"/>
      <c r="D110" s="1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</row>
    <row r="111" spans="1:39" x14ac:dyDescent="0.3">
      <c r="A111" s="11"/>
      <c r="B111" s="11"/>
      <c r="C111" s="11"/>
      <c r="D111" s="1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</row>
    <row r="112" spans="1:39" x14ac:dyDescent="0.3">
      <c r="A112" s="11"/>
      <c r="B112" s="11"/>
      <c r="C112" s="11"/>
      <c r="D112" s="1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</row>
    <row r="113" spans="1:39" x14ac:dyDescent="0.3">
      <c r="A113" s="11"/>
      <c r="B113" s="11"/>
      <c r="C113" s="11"/>
      <c r="D113" s="1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</row>
    <row r="114" spans="1:39" x14ac:dyDescent="0.3">
      <c r="A114" s="11"/>
      <c r="B114" s="11"/>
      <c r="C114" s="11"/>
      <c r="D114" s="1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</row>
    <row r="115" spans="1:39" x14ac:dyDescent="0.3">
      <c r="A115" s="11"/>
      <c r="B115" s="11"/>
      <c r="C115" s="11"/>
      <c r="D115" s="1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</row>
    <row r="116" spans="1:39" x14ac:dyDescent="0.3">
      <c r="A116" s="11"/>
      <c r="B116" s="11"/>
      <c r="C116" s="11"/>
      <c r="D116" s="1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</row>
    <row r="117" spans="1:39" x14ac:dyDescent="0.3">
      <c r="A117" s="11"/>
      <c r="B117" s="11"/>
      <c r="C117" s="11"/>
      <c r="D117" s="1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</row>
    <row r="118" spans="1:39" x14ac:dyDescent="0.3">
      <c r="A118" s="11"/>
      <c r="B118" s="11"/>
      <c r="C118" s="11"/>
      <c r="D118" s="1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</row>
    <row r="119" spans="1:39" x14ac:dyDescent="0.3">
      <c r="A119" s="11"/>
      <c r="B119" s="11"/>
      <c r="C119" s="11"/>
      <c r="D119" s="1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</row>
    <row r="120" spans="1:39" x14ac:dyDescent="0.3">
      <c r="A120" s="11"/>
      <c r="B120" s="11"/>
      <c r="C120" s="11"/>
      <c r="D120" s="1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</row>
    <row r="121" spans="1:39" x14ac:dyDescent="0.3">
      <c r="A121" s="11"/>
      <c r="B121" s="11"/>
      <c r="C121" s="11"/>
      <c r="D121" s="1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</row>
    <row r="122" spans="1:39" x14ac:dyDescent="0.3">
      <c r="A122" s="11"/>
      <c r="B122" s="11"/>
      <c r="C122" s="11"/>
      <c r="D122" s="1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</row>
    <row r="123" spans="1:39" x14ac:dyDescent="0.3">
      <c r="A123" s="11"/>
      <c r="B123" s="11"/>
      <c r="C123" s="11"/>
      <c r="D123" s="1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</row>
    <row r="124" spans="1:39" x14ac:dyDescent="0.3">
      <c r="A124" s="11"/>
      <c r="B124" s="11"/>
      <c r="C124" s="11"/>
      <c r="D124" s="1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</row>
    <row r="125" spans="1:39" x14ac:dyDescent="0.3">
      <c r="A125" s="11"/>
      <c r="B125" s="11"/>
      <c r="C125" s="11"/>
      <c r="D125" s="1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</row>
    <row r="126" spans="1:39" x14ac:dyDescent="0.3">
      <c r="A126" s="11"/>
      <c r="B126" s="11"/>
      <c r="C126" s="11"/>
      <c r="D126" s="1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</row>
    <row r="127" spans="1:39" x14ac:dyDescent="0.3">
      <c r="A127" s="11"/>
      <c r="B127" s="11"/>
      <c r="C127" s="11"/>
      <c r="D127" s="1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</row>
    <row r="128" spans="1:39" x14ac:dyDescent="0.3">
      <c r="A128" s="11"/>
      <c r="B128" s="11"/>
      <c r="C128" s="11"/>
      <c r="D128" s="1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</row>
    <row r="129" spans="1:39" x14ac:dyDescent="0.3">
      <c r="A129" s="11"/>
      <c r="B129" s="11"/>
      <c r="C129" s="11"/>
      <c r="D129" s="1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</row>
    <row r="130" spans="1:39" x14ac:dyDescent="0.3">
      <c r="A130" s="11"/>
      <c r="B130" s="11"/>
      <c r="C130" s="11"/>
      <c r="D130" s="1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</row>
    <row r="131" spans="1:39" x14ac:dyDescent="0.3">
      <c r="A131" s="11"/>
      <c r="B131" s="11"/>
      <c r="C131" s="11"/>
      <c r="D131" s="1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</row>
    <row r="132" spans="1:39" x14ac:dyDescent="0.3">
      <c r="A132" s="11"/>
      <c r="B132" s="11"/>
      <c r="C132" s="11"/>
      <c r="D132" s="1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</row>
    <row r="133" spans="1:39" x14ac:dyDescent="0.3">
      <c r="A133" s="11"/>
      <c r="B133" s="11"/>
      <c r="C133" s="11"/>
      <c r="D133" s="1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</row>
    <row r="134" spans="1:39" x14ac:dyDescent="0.3">
      <c r="A134" s="11"/>
      <c r="B134" s="11"/>
      <c r="C134" s="11"/>
      <c r="D134" s="1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</row>
    <row r="135" spans="1:39" x14ac:dyDescent="0.3">
      <c r="A135" s="11"/>
      <c r="B135" s="11"/>
      <c r="C135" s="11"/>
      <c r="D135" s="1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</row>
    <row r="136" spans="1:39" x14ac:dyDescent="0.3">
      <c r="A136" s="11"/>
      <c r="B136" s="11"/>
      <c r="C136" s="11"/>
      <c r="D136" s="1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</row>
    <row r="137" spans="1:39" x14ac:dyDescent="0.3">
      <c r="A137" s="11"/>
      <c r="B137" s="11"/>
      <c r="C137" s="11"/>
      <c r="D137" s="1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</row>
    <row r="138" spans="1:39" x14ac:dyDescent="0.3">
      <c r="A138" s="11"/>
      <c r="B138" s="11"/>
      <c r="C138" s="11"/>
      <c r="D138" s="1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</row>
    <row r="139" spans="1:39" x14ac:dyDescent="0.3">
      <c r="A139" s="11"/>
      <c r="B139" s="11"/>
      <c r="C139" s="11"/>
      <c r="D139" s="1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</row>
    <row r="140" spans="1:39" x14ac:dyDescent="0.3">
      <c r="A140" s="11"/>
      <c r="B140" s="11"/>
      <c r="C140" s="11"/>
      <c r="D140" s="1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</row>
    <row r="141" spans="1:39" x14ac:dyDescent="0.3">
      <c r="A141" s="11"/>
      <c r="B141" s="11"/>
      <c r="C141" s="11"/>
      <c r="D141" s="1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</row>
    <row r="142" spans="1:39" x14ac:dyDescent="0.3">
      <c r="A142" s="11"/>
      <c r="B142" s="11"/>
      <c r="C142" s="11"/>
      <c r="D142" s="1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</row>
    <row r="143" spans="1:39" x14ac:dyDescent="0.3">
      <c r="A143" s="11"/>
      <c r="B143" s="11"/>
      <c r="C143" s="11"/>
      <c r="D143" s="1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</row>
    <row r="144" spans="1:39" x14ac:dyDescent="0.3">
      <c r="A144" s="11"/>
      <c r="B144" s="11"/>
      <c r="C144" s="11"/>
      <c r="D144" s="1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</row>
    <row r="145" spans="1:39" x14ac:dyDescent="0.3">
      <c r="A145" s="11"/>
      <c r="B145" s="11"/>
      <c r="C145" s="11"/>
      <c r="D145" s="1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</row>
    <row r="146" spans="1:39" x14ac:dyDescent="0.3">
      <c r="A146" s="11"/>
      <c r="B146" s="11"/>
      <c r="C146" s="11"/>
      <c r="D146" s="1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</row>
    <row r="147" spans="1:39" x14ac:dyDescent="0.3">
      <c r="A147" s="11"/>
      <c r="B147" s="11"/>
      <c r="C147" s="11"/>
      <c r="D147" s="1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</row>
    <row r="148" spans="1:39" x14ac:dyDescent="0.3">
      <c r="A148" s="11"/>
      <c r="B148" s="11"/>
      <c r="C148" s="11"/>
      <c r="D148" s="1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</row>
    <row r="149" spans="1:39" x14ac:dyDescent="0.3">
      <c r="A149" s="11"/>
      <c r="B149" s="11"/>
      <c r="C149" s="11"/>
      <c r="D149" s="1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</row>
    <row r="150" spans="1:39" x14ac:dyDescent="0.3">
      <c r="A150" s="11"/>
      <c r="B150" s="11"/>
      <c r="C150" s="11"/>
      <c r="D150" s="1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</row>
    <row r="151" spans="1:39" x14ac:dyDescent="0.3">
      <c r="A151" s="11"/>
      <c r="B151" s="11"/>
      <c r="C151" s="11"/>
      <c r="D151" s="1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</row>
    <row r="152" spans="1:39" x14ac:dyDescent="0.3">
      <c r="A152" s="11"/>
      <c r="B152" s="11"/>
      <c r="C152" s="11"/>
      <c r="D152" s="1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</row>
    <row r="153" spans="1:39" x14ac:dyDescent="0.3">
      <c r="A153" s="11"/>
      <c r="B153" s="11"/>
      <c r="C153" s="11"/>
      <c r="D153" s="1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</row>
    <row r="154" spans="1:39" x14ac:dyDescent="0.3">
      <c r="A154" s="11"/>
      <c r="B154" s="11"/>
      <c r="C154" s="11"/>
      <c r="D154" s="1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</row>
    <row r="155" spans="1:39" x14ac:dyDescent="0.3">
      <c r="A155" s="11"/>
      <c r="B155" s="11"/>
      <c r="C155" s="11"/>
      <c r="D155" s="1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</row>
    <row r="156" spans="1:39" x14ac:dyDescent="0.3">
      <c r="A156" s="11"/>
      <c r="B156" s="11"/>
      <c r="C156" s="11"/>
      <c r="D156" s="1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</row>
    <row r="157" spans="1:39" x14ac:dyDescent="0.3">
      <c r="A157" s="11"/>
      <c r="B157" s="11"/>
      <c r="C157" s="11"/>
      <c r="D157" s="1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</row>
    <row r="158" spans="1:39" x14ac:dyDescent="0.3">
      <c r="A158" s="11"/>
      <c r="B158" s="11"/>
      <c r="C158" s="11"/>
      <c r="D158" s="1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</row>
    <row r="159" spans="1:39" x14ac:dyDescent="0.3">
      <c r="A159" s="11"/>
      <c r="B159" s="11"/>
      <c r="C159" s="11"/>
      <c r="D159" s="1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</row>
    <row r="160" spans="1:39" x14ac:dyDescent="0.3">
      <c r="A160" s="11"/>
      <c r="B160" s="11"/>
      <c r="C160" s="11"/>
      <c r="D160" s="1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</row>
    <row r="161" spans="1:39" x14ac:dyDescent="0.3">
      <c r="A161" s="11"/>
      <c r="B161" s="11"/>
      <c r="C161" s="11"/>
      <c r="D161" s="1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</row>
    <row r="162" spans="1:39" x14ac:dyDescent="0.3">
      <c r="A162" s="11"/>
      <c r="B162" s="11"/>
      <c r="C162" s="11"/>
      <c r="D162" s="1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</row>
    <row r="163" spans="1:39" x14ac:dyDescent="0.3">
      <c r="A163" s="11"/>
      <c r="B163" s="11"/>
      <c r="C163" s="11"/>
      <c r="D163" s="1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</row>
    <row r="164" spans="1:39" x14ac:dyDescent="0.3">
      <c r="A164" s="11"/>
      <c r="B164" s="11"/>
      <c r="C164" s="11"/>
      <c r="D164" s="1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</row>
    <row r="165" spans="1:39" x14ac:dyDescent="0.3">
      <c r="A165" s="11"/>
      <c r="B165" s="11"/>
      <c r="C165" s="11"/>
      <c r="D165" s="1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</row>
    <row r="166" spans="1:39" x14ac:dyDescent="0.3">
      <c r="A166" s="11"/>
      <c r="B166" s="11"/>
      <c r="C166" s="11"/>
      <c r="D166" s="1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</row>
    <row r="167" spans="1:39" x14ac:dyDescent="0.3">
      <c r="A167" s="11"/>
      <c r="B167" s="11"/>
      <c r="C167" s="11"/>
      <c r="D167" s="1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</row>
    <row r="168" spans="1:39" x14ac:dyDescent="0.3"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</row>
    <row r="169" spans="1:39" x14ac:dyDescent="0.3"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</row>
    <row r="170" spans="1:39" x14ac:dyDescent="0.3"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</row>
    <row r="171" spans="1:39" x14ac:dyDescent="0.3"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</row>
    <row r="172" spans="1:39" x14ac:dyDescent="0.3"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</row>
    <row r="173" spans="1:39" x14ac:dyDescent="0.3"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</row>
    <row r="174" spans="1:39" x14ac:dyDescent="0.3"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</row>
    <row r="175" spans="1:39" x14ac:dyDescent="0.3"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</row>
    <row r="176" spans="1:39" x14ac:dyDescent="0.3"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</row>
    <row r="177" spans="5:39" x14ac:dyDescent="0.3"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</row>
    <row r="178" spans="5:39" x14ac:dyDescent="0.3"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</row>
    <row r="179" spans="5:39" x14ac:dyDescent="0.3"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</row>
    <row r="180" spans="5:39" x14ac:dyDescent="0.3"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</row>
    <row r="181" spans="5:39" x14ac:dyDescent="0.3"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</row>
    <row r="182" spans="5:39" x14ac:dyDescent="0.3"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</row>
    <row r="183" spans="5:39" x14ac:dyDescent="0.3"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</row>
    <row r="184" spans="5:39" x14ac:dyDescent="0.3"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</row>
    <row r="185" spans="5:39" x14ac:dyDescent="0.3"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</row>
    <row r="186" spans="5:39" x14ac:dyDescent="0.3"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</row>
    <row r="187" spans="5:39" x14ac:dyDescent="0.3"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</row>
    <row r="188" spans="5:39" x14ac:dyDescent="0.3"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</row>
    <row r="189" spans="5:39" x14ac:dyDescent="0.3"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</row>
    <row r="190" spans="5:39" x14ac:dyDescent="0.3"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</row>
    <row r="191" spans="5:39" x14ac:dyDescent="0.3"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</row>
    <row r="192" spans="5:39" x14ac:dyDescent="0.3"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</row>
    <row r="193" spans="5:39" x14ac:dyDescent="0.3"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</row>
    <row r="194" spans="5:39" x14ac:dyDescent="0.3"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</row>
    <row r="195" spans="5:39" x14ac:dyDescent="0.3"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</row>
    <row r="196" spans="5:39" x14ac:dyDescent="0.3"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</row>
    <row r="197" spans="5:39" x14ac:dyDescent="0.3"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</row>
    <row r="198" spans="5:39" x14ac:dyDescent="0.3"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</row>
    <row r="199" spans="5:39" x14ac:dyDescent="0.3"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</row>
    <row r="200" spans="5:39" x14ac:dyDescent="0.3"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</row>
    <row r="201" spans="5:39" x14ac:dyDescent="0.3"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</row>
    <row r="202" spans="5:39" x14ac:dyDescent="0.3"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</row>
    <row r="203" spans="5:39" x14ac:dyDescent="0.3"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</row>
    <row r="204" spans="5:39" x14ac:dyDescent="0.3"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</row>
    <row r="205" spans="5:39" x14ac:dyDescent="0.3"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</row>
    <row r="206" spans="5:39" x14ac:dyDescent="0.3"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</row>
    <row r="207" spans="5:39" x14ac:dyDescent="0.3"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</row>
    <row r="208" spans="5:39" x14ac:dyDescent="0.3"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</row>
    <row r="209" spans="5:39" x14ac:dyDescent="0.3"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</row>
    <row r="210" spans="5:39" x14ac:dyDescent="0.3"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</row>
    <row r="211" spans="5:39" x14ac:dyDescent="0.3"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</row>
    <row r="212" spans="5:39" x14ac:dyDescent="0.3"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</row>
    <row r="213" spans="5:39" x14ac:dyDescent="0.3"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</row>
    <row r="214" spans="5:39" x14ac:dyDescent="0.3"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</row>
    <row r="215" spans="5:39" x14ac:dyDescent="0.3"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</row>
    <row r="216" spans="5:39" x14ac:dyDescent="0.3"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</row>
    <row r="217" spans="5:39" x14ac:dyDescent="0.3"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</row>
    <row r="218" spans="5:39" x14ac:dyDescent="0.3"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</row>
    <row r="219" spans="5:39" x14ac:dyDescent="0.3"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</row>
    <row r="220" spans="5:39" x14ac:dyDescent="0.3"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</row>
    <row r="221" spans="5:39" x14ac:dyDescent="0.3"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</row>
    <row r="222" spans="5:39" x14ac:dyDescent="0.3"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</row>
    <row r="223" spans="5:39" x14ac:dyDescent="0.3"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</row>
    <row r="224" spans="5:39" x14ac:dyDescent="0.3"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</row>
    <row r="225" spans="5:39" x14ac:dyDescent="0.3"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</row>
    <row r="226" spans="5:39" x14ac:dyDescent="0.3"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</row>
    <row r="227" spans="5:39" x14ac:dyDescent="0.3"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</row>
    <row r="228" spans="5:39" x14ac:dyDescent="0.3"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</row>
    <row r="229" spans="5:39" x14ac:dyDescent="0.3"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</row>
    <row r="230" spans="5:39" x14ac:dyDescent="0.3"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</row>
    <row r="231" spans="5:39" x14ac:dyDescent="0.3"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</row>
    <row r="232" spans="5:39" x14ac:dyDescent="0.3"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</row>
    <row r="233" spans="5:39" x14ac:dyDescent="0.3"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</row>
    <row r="234" spans="5:39" x14ac:dyDescent="0.3"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</row>
    <row r="235" spans="5:39" x14ac:dyDescent="0.3"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</row>
    <row r="236" spans="5:39" x14ac:dyDescent="0.3"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</row>
    <row r="237" spans="5:39" x14ac:dyDescent="0.3"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</row>
    <row r="238" spans="5:39" x14ac:dyDescent="0.3"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</row>
    <row r="239" spans="5:39" x14ac:dyDescent="0.3"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</row>
    <row r="240" spans="5:39" x14ac:dyDescent="0.3"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</row>
    <row r="241" spans="5:39" x14ac:dyDescent="0.3"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</row>
    <row r="242" spans="5:39" x14ac:dyDescent="0.3"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</row>
    <row r="243" spans="5:39" x14ac:dyDescent="0.3"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</row>
    <row r="244" spans="5:39" x14ac:dyDescent="0.3"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</row>
    <row r="245" spans="5:39" x14ac:dyDescent="0.3"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</row>
    <row r="246" spans="5:39" x14ac:dyDescent="0.3"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</row>
    <row r="247" spans="5:39" x14ac:dyDescent="0.3"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</row>
    <row r="248" spans="5:39" x14ac:dyDescent="0.3"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</row>
    <row r="249" spans="5:39" x14ac:dyDescent="0.3"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</row>
    <row r="250" spans="5:39" x14ac:dyDescent="0.3"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</row>
    <row r="251" spans="5:39" x14ac:dyDescent="0.3"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</row>
    <row r="252" spans="5:39" x14ac:dyDescent="0.3"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</row>
    <row r="253" spans="5:39" x14ac:dyDescent="0.3"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</row>
    <row r="254" spans="5:39" x14ac:dyDescent="0.3"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</row>
    <row r="255" spans="5:39" x14ac:dyDescent="0.3"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</row>
    <row r="256" spans="5:39" x14ac:dyDescent="0.3"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</row>
    <row r="257" spans="5:39" x14ac:dyDescent="0.3"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</row>
    <row r="258" spans="5:39" x14ac:dyDescent="0.3"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</row>
    <row r="259" spans="5:39" x14ac:dyDescent="0.3"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</row>
    <row r="260" spans="5:39" x14ac:dyDescent="0.3"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</row>
    <row r="261" spans="5:39" x14ac:dyDescent="0.3"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</row>
    <row r="262" spans="5:39" x14ac:dyDescent="0.3"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</row>
    <row r="263" spans="5:39" x14ac:dyDescent="0.3"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</row>
    <row r="264" spans="5:39" x14ac:dyDescent="0.3"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</row>
    <row r="265" spans="5:39" x14ac:dyDescent="0.3"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</row>
    <row r="266" spans="5:39" x14ac:dyDescent="0.3"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</row>
    <row r="267" spans="5:39" x14ac:dyDescent="0.3"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</row>
    <row r="268" spans="5:39" x14ac:dyDescent="0.3"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</row>
    <row r="269" spans="5:39" x14ac:dyDescent="0.3"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</row>
    <row r="270" spans="5:39" x14ac:dyDescent="0.3"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</row>
    <row r="271" spans="5:39" x14ac:dyDescent="0.3"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</row>
    <row r="272" spans="5:39" x14ac:dyDescent="0.3"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</row>
    <row r="273" spans="5:39" x14ac:dyDescent="0.3"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</row>
    <row r="274" spans="5:39" x14ac:dyDescent="0.3"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</row>
    <row r="275" spans="5:39" x14ac:dyDescent="0.3"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</row>
    <row r="276" spans="5:39" x14ac:dyDescent="0.3"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</row>
    <row r="277" spans="5:39" x14ac:dyDescent="0.3"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</row>
    <row r="278" spans="5:39" x14ac:dyDescent="0.3"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</row>
    <row r="279" spans="5:39" x14ac:dyDescent="0.3"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</row>
    <row r="280" spans="5:39" x14ac:dyDescent="0.3"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</row>
    <row r="281" spans="5:39" x14ac:dyDescent="0.3"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</row>
    <row r="282" spans="5:39" x14ac:dyDescent="0.3"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</row>
    <row r="283" spans="5:39" x14ac:dyDescent="0.3"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</row>
    <row r="284" spans="5:39" x14ac:dyDescent="0.3"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</row>
    <row r="285" spans="5:39" x14ac:dyDescent="0.3"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</row>
    <row r="286" spans="5:39" x14ac:dyDescent="0.3"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</row>
    <row r="287" spans="5:39" x14ac:dyDescent="0.3"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</row>
  </sheetData>
  <mergeCells count="3">
    <mergeCell ref="F1:L1"/>
    <mergeCell ref="F14:F25"/>
    <mergeCell ref="F3:F1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B30" sqref="B30"/>
    </sheetView>
  </sheetViews>
  <sheetFormatPr defaultColWidth="8.88671875" defaultRowHeight="14.4" x14ac:dyDescent="0.3"/>
  <cols>
    <col min="1" max="1" width="13.33203125" style="11" bestFit="1" customWidth="1"/>
    <col min="2" max="2" width="31" style="11" bestFit="1" customWidth="1"/>
    <col min="3" max="3" width="10.44140625" style="11" bestFit="1" customWidth="1"/>
    <col min="4" max="4" width="19.109375" style="11" bestFit="1" customWidth="1"/>
    <col min="5" max="5" width="31.109375" style="21" customWidth="1"/>
    <col min="6" max="7" width="32.109375" style="21" bestFit="1" customWidth="1"/>
    <col min="8" max="11" width="8.88671875" style="21"/>
    <col min="12" max="12" width="29" style="21" bestFit="1" customWidth="1"/>
    <col min="13" max="16384" width="8.88671875" style="21"/>
  </cols>
  <sheetData>
    <row r="1" spans="1:9" x14ac:dyDescent="0.3">
      <c r="A1" s="3" t="s">
        <v>0</v>
      </c>
      <c r="B1" s="3" t="s">
        <v>1</v>
      </c>
      <c r="C1" s="130" t="s">
        <v>14</v>
      </c>
      <c r="D1" s="3" t="s">
        <v>53</v>
      </c>
      <c r="E1" s="3" t="s">
        <v>65</v>
      </c>
      <c r="F1" s="3" t="s">
        <v>17</v>
      </c>
    </row>
    <row r="2" spans="1:9" x14ac:dyDescent="0.3">
      <c r="A2" s="11" t="s">
        <v>2</v>
      </c>
      <c r="B2" s="97">
        <f>Πωλήσεις!C2</f>
        <v>5384</v>
      </c>
      <c r="C2" s="97">
        <f>B30-B29*B28</f>
        <v>11626</v>
      </c>
      <c r="D2" s="97">
        <f>B2-C2</f>
        <v>-6242</v>
      </c>
      <c r="E2" s="97">
        <f>D2^2</f>
        <v>38962564</v>
      </c>
      <c r="F2" s="101">
        <f t="shared" ref="F2:F25" si="0">ABS(B2-C2)/B2</f>
        <v>1.1593610698365528</v>
      </c>
      <c r="G2" s="113"/>
      <c r="I2" s="58"/>
    </row>
    <row r="3" spans="1:9" x14ac:dyDescent="0.3">
      <c r="A3" s="11" t="s">
        <v>3</v>
      </c>
      <c r="B3" s="97">
        <f>Πωλήσεις!C3</f>
        <v>8081</v>
      </c>
      <c r="C3" s="97">
        <f t="shared" ref="C3:C26" si="1">$B$30-$B$29*D2</f>
        <v>8505</v>
      </c>
      <c r="D3" s="97">
        <f t="shared" ref="D3:D25" si="2">B3-C3</f>
        <v>-424</v>
      </c>
      <c r="E3" s="97">
        <f t="shared" ref="E3:E25" si="3">D3^2</f>
        <v>179776</v>
      </c>
      <c r="F3" s="101">
        <f t="shared" si="0"/>
        <v>5.2468753867095659E-2</v>
      </c>
      <c r="G3" s="113"/>
      <c r="I3" s="58"/>
    </row>
    <row r="4" spans="1:9" x14ac:dyDescent="0.3">
      <c r="A4" s="11" t="s">
        <v>4</v>
      </c>
      <c r="B4" s="97">
        <f>Πωλήσεις!C4</f>
        <v>10282</v>
      </c>
      <c r="C4" s="97">
        <f t="shared" si="1"/>
        <v>11414</v>
      </c>
      <c r="D4" s="97">
        <f t="shared" si="2"/>
        <v>-1132</v>
      </c>
      <c r="E4" s="97">
        <f t="shared" si="3"/>
        <v>1281424</v>
      </c>
      <c r="F4" s="101">
        <f t="shared" si="0"/>
        <v>0.1100953121960708</v>
      </c>
      <c r="G4" s="113"/>
      <c r="I4" s="58"/>
    </row>
    <row r="5" spans="1:9" x14ac:dyDescent="0.3">
      <c r="A5" s="11" t="s">
        <v>5</v>
      </c>
      <c r="B5" s="97">
        <f>Πωλήσεις!C5</f>
        <v>9156</v>
      </c>
      <c r="C5" s="97">
        <f t="shared" si="1"/>
        <v>11060</v>
      </c>
      <c r="D5" s="97">
        <f t="shared" si="2"/>
        <v>-1904</v>
      </c>
      <c r="E5" s="97">
        <f t="shared" si="3"/>
        <v>3625216</v>
      </c>
      <c r="F5" s="101">
        <f t="shared" si="0"/>
        <v>0.20795107033639143</v>
      </c>
      <c r="G5" s="113"/>
      <c r="I5" s="58"/>
    </row>
    <row r="6" spans="1:9" x14ac:dyDescent="0.3">
      <c r="A6" s="11" t="s">
        <v>6</v>
      </c>
      <c r="B6" s="97">
        <f>Πωλήσεις!C6</f>
        <v>6118</v>
      </c>
      <c r="C6" s="97">
        <f t="shared" si="1"/>
        <v>10674</v>
      </c>
      <c r="D6" s="97">
        <f t="shared" si="2"/>
        <v>-4556</v>
      </c>
      <c r="E6" s="97">
        <f t="shared" si="3"/>
        <v>20757136</v>
      </c>
      <c r="F6" s="101">
        <f t="shared" si="0"/>
        <v>0.7446878064727035</v>
      </c>
      <c r="G6" s="113"/>
      <c r="I6" s="58"/>
    </row>
    <row r="7" spans="1:9" x14ac:dyDescent="0.3">
      <c r="A7" s="11" t="s">
        <v>7</v>
      </c>
      <c r="B7" s="97">
        <f>Πωλήσεις!C7</f>
        <v>9139</v>
      </c>
      <c r="C7" s="97">
        <f t="shared" si="1"/>
        <v>9348</v>
      </c>
      <c r="D7" s="97">
        <f t="shared" si="2"/>
        <v>-209</v>
      </c>
      <c r="E7" s="97">
        <f t="shared" si="3"/>
        <v>43681</v>
      </c>
      <c r="F7" s="101">
        <f t="shared" si="0"/>
        <v>2.286902286902287E-2</v>
      </c>
      <c r="G7" s="113"/>
      <c r="I7" s="58"/>
    </row>
    <row r="8" spans="1:9" x14ac:dyDescent="0.3">
      <c r="A8" s="11" t="s">
        <v>8</v>
      </c>
      <c r="B8" s="97">
        <f>Πωλήσεις!C8</f>
        <v>12460</v>
      </c>
      <c r="C8" s="97">
        <f t="shared" si="1"/>
        <v>11521.5</v>
      </c>
      <c r="D8" s="97">
        <f t="shared" si="2"/>
        <v>938.5</v>
      </c>
      <c r="E8" s="97">
        <f t="shared" si="3"/>
        <v>880782.25</v>
      </c>
      <c r="F8" s="101">
        <f t="shared" si="0"/>
        <v>7.5321027287319417E-2</v>
      </c>
      <c r="G8" s="113"/>
      <c r="I8" s="58"/>
    </row>
    <row r="9" spans="1:9" x14ac:dyDescent="0.3">
      <c r="A9" s="11" t="s">
        <v>9</v>
      </c>
      <c r="B9" s="97">
        <f>Πωλήσεις!C9</f>
        <v>10717</v>
      </c>
      <c r="C9" s="97">
        <f t="shared" si="1"/>
        <v>12095.25</v>
      </c>
      <c r="D9" s="97">
        <f t="shared" si="2"/>
        <v>-1378.25</v>
      </c>
      <c r="E9" s="97">
        <f t="shared" si="3"/>
        <v>1899573.0625</v>
      </c>
      <c r="F9" s="101">
        <f t="shared" si="0"/>
        <v>0.12860408696463563</v>
      </c>
      <c r="G9" s="113"/>
      <c r="I9" s="58"/>
    </row>
    <row r="10" spans="1:9" x14ac:dyDescent="0.3">
      <c r="A10" s="11" t="s">
        <v>10</v>
      </c>
      <c r="B10" s="97">
        <f>Πωλήσεις!C10</f>
        <v>7825</v>
      </c>
      <c r="C10" s="97">
        <f t="shared" si="1"/>
        <v>10936.875</v>
      </c>
      <c r="D10" s="97">
        <f t="shared" si="2"/>
        <v>-3111.875</v>
      </c>
      <c r="E10" s="97">
        <f t="shared" si="3"/>
        <v>9683766.015625</v>
      </c>
      <c r="F10" s="101">
        <f t="shared" si="0"/>
        <v>0.39768370607028752</v>
      </c>
      <c r="G10" s="113"/>
      <c r="I10" s="58"/>
    </row>
    <row r="11" spans="1:9" x14ac:dyDescent="0.3">
      <c r="A11" s="11" t="s">
        <v>11</v>
      </c>
      <c r="B11" s="97">
        <f>Πωλήσεις!C11</f>
        <v>9693</v>
      </c>
      <c r="C11" s="97">
        <f t="shared" si="1"/>
        <v>10070.0625</v>
      </c>
      <c r="D11" s="97">
        <f t="shared" si="2"/>
        <v>-377.0625</v>
      </c>
      <c r="E11" s="97">
        <f t="shared" si="3"/>
        <v>142176.12890625</v>
      </c>
      <c r="F11" s="101">
        <f t="shared" si="0"/>
        <v>3.8900495202723616E-2</v>
      </c>
      <c r="G11" s="113"/>
      <c r="I11" s="58"/>
    </row>
    <row r="12" spans="1:9" x14ac:dyDescent="0.3">
      <c r="A12" s="11" t="s">
        <v>12</v>
      </c>
      <c r="B12" s="97">
        <f>Πωλήσεις!C12</f>
        <v>15177</v>
      </c>
      <c r="C12" s="97">
        <f t="shared" si="1"/>
        <v>11437.46875</v>
      </c>
      <c r="D12" s="97">
        <f t="shared" si="2"/>
        <v>3739.53125</v>
      </c>
      <c r="E12" s="97">
        <f t="shared" si="3"/>
        <v>13984093.969726562</v>
      </c>
      <c r="F12" s="101">
        <f t="shared" si="0"/>
        <v>0.24639462673782697</v>
      </c>
      <c r="G12" s="113"/>
      <c r="I12" s="58"/>
    </row>
    <row r="13" spans="1:9" x14ac:dyDescent="0.3">
      <c r="A13" s="105" t="s">
        <v>13</v>
      </c>
      <c r="B13" s="103">
        <f>Πωλήσεις!C13</f>
        <v>11740</v>
      </c>
      <c r="C13" s="103">
        <f t="shared" si="1"/>
        <v>13495.765625</v>
      </c>
      <c r="D13" s="103">
        <f t="shared" si="2"/>
        <v>-1755.765625</v>
      </c>
      <c r="E13" s="103">
        <f t="shared" si="3"/>
        <v>3082712.9299316406</v>
      </c>
      <c r="F13" s="110">
        <f t="shared" si="0"/>
        <v>0.14955414182282795</v>
      </c>
      <c r="G13" s="113"/>
      <c r="I13" s="58"/>
    </row>
    <row r="14" spans="1:9" x14ac:dyDescent="0.3">
      <c r="A14" s="11" t="s">
        <v>2</v>
      </c>
      <c r="B14" s="97">
        <f>Πωλήσεις!C14</f>
        <v>8632</v>
      </c>
      <c r="C14" s="97">
        <f t="shared" si="1"/>
        <v>10748.1171875</v>
      </c>
      <c r="D14" s="97">
        <f t="shared" si="2"/>
        <v>-2116.1171875</v>
      </c>
      <c r="E14" s="97">
        <f t="shared" si="3"/>
        <v>4477951.9512329102</v>
      </c>
      <c r="F14" s="101">
        <f t="shared" si="0"/>
        <v>0.24514795962696942</v>
      </c>
      <c r="G14" s="113"/>
      <c r="I14" s="58"/>
    </row>
    <row r="15" spans="1:9" x14ac:dyDescent="0.3">
      <c r="A15" s="11" t="s">
        <v>3</v>
      </c>
      <c r="B15" s="97">
        <f>Πωλήσεις!C15</f>
        <v>9987</v>
      </c>
      <c r="C15" s="97">
        <f t="shared" si="1"/>
        <v>10567.94140625</v>
      </c>
      <c r="D15" s="97">
        <f t="shared" si="2"/>
        <v>-580.94140625</v>
      </c>
      <c r="E15" s="97">
        <f t="shared" si="3"/>
        <v>337492.91749572754</v>
      </c>
      <c r="F15" s="101">
        <f t="shared" si="0"/>
        <v>5.816976131470912E-2</v>
      </c>
      <c r="G15" s="113"/>
      <c r="I15" s="58"/>
    </row>
    <row r="16" spans="1:9" x14ac:dyDescent="0.3">
      <c r="A16" s="11" t="s">
        <v>4</v>
      </c>
      <c r="B16" s="97">
        <f>Πωλήσεις!C16</f>
        <v>17032</v>
      </c>
      <c r="C16" s="97">
        <f t="shared" si="1"/>
        <v>11335.529296875</v>
      </c>
      <c r="D16" s="97">
        <f t="shared" si="2"/>
        <v>5696.470703125</v>
      </c>
      <c r="E16" s="97">
        <f t="shared" si="3"/>
        <v>32449778.471561432</v>
      </c>
      <c r="F16" s="101">
        <f t="shared" si="0"/>
        <v>0.33445694593265618</v>
      </c>
      <c r="G16" s="113"/>
      <c r="I16" s="58"/>
    </row>
    <row r="17" spans="1:10" x14ac:dyDescent="0.3">
      <c r="A17" s="11" t="s">
        <v>5</v>
      </c>
      <c r="B17" s="97">
        <f>Πωλήσεις!C17</f>
        <v>12354</v>
      </c>
      <c r="C17" s="97">
        <f t="shared" si="1"/>
        <v>14474.2353515625</v>
      </c>
      <c r="D17" s="97">
        <f t="shared" si="2"/>
        <v>-2120.2353515625</v>
      </c>
      <c r="E17" s="97">
        <f t="shared" si="3"/>
        <v>4495397.946015358</v>
      </c>
      <c r="F17" s="101">
        <f t="shared" si="0"/>
        <v>0.17162338931216611</v>
      </c>
      <c r="G17" s="113"/>
      <c r="I17" s="58"/>
    </row>
    <row r="18" spans="1:10" x14ac:dyDescent="0.3">
      <c r="A18" s="11" t="s">
        <v>6</v>
      </c>
      <c r="B18" s="97">
        <f>Πωλήσεις!C18</f>
        <v>9120</v>
      </c>
      <c r="C18" s="97">
        <f t="shared" si="1"/>
        <v>10565.88232421875</v>
      </c>
      <c r="D18" s="97">
        <f t="shared" si="2"/>
        <v>-1445.88232421875</v>
      </c>
      <c r="E18" s="97">
        <f t="shared" si="3"/>
        <v>2090575.6954882145</v>
      </c>
      <c r="F18" s="101">
        <f t="shared" si="0"/>
        <v>0.15853972853275766</v>
      </c>
      <c r="G18" s="113"/>
      <c r="H18" s="31"/>
      <c r="I18" s="58"/>
    </row>
    <row r="19" spans="1:10" x14ac:dyDescent="0.3">
      <c r="A19" s="11" t="s">
        <v>7</v>
      </c>
      <c r="B19" s="97">
        <f>Πωλήσεις!C19</f>
        <v>10986</v>
      </c>
      <c r="C19" s="97">
        <f t="shared" si="1"/>
        <v>10903.058837890625</v>
      </c>
      <c r="D19" s="97">
        <f t="shared" si="2"/>
        <v>82.941162109375</v>
      </c>
      <c r="E19" s="97">
        <f t="shared" si="3"/>
        <v>6879.2363720536232</v>
      </c>
      <c r="F19" s="101">
        <f t="shared" si="0"/>
        <v>7.5497143736915169E-3</v>
      </c>
      <c r="G19" s="113"/>
      <c r="I19" s="58"/>
    </row>
    <row r="20" spans="1:10" x14ac:dyDescent="0.3">
      <c r="A20" s="11" t="s">
        <v>8</v>
      </c>
      <c r="B20" s="97">
        <f>Πωλήσεις!C20</f>
        <v>19873</v>
      </c>
      <c r="C20" s="97">
        <f t="shared" si="1"/>
        <v>11667.470581054688</v>
      </c>
      <c r="D20" s="97">
        <f t="shared" si="2"/>
        <v>8205.5294189453125</v>
      </c>
      <c r="E20" s="97">
        <f t="shared" si="3"/>
        <v>67330713.045176998</v>
      </c>
      <c r="F20" s="101">
        <f t="shared" si="0"/>
        <v>0.41289837563253218</v>
      </c>
      <c r="G20" s="113"/>
      <c r="I20" s="58"/>
    </row>
    <row r="21" spans="1:10" x14ac:dyDescent="0.3">
      <c r="A21" s="11" t="s">
        <v>9</v>
      </c>
      <c r="B21" s="97">
        <f>Πωλήσεις!C21</f>
        <v>14032</v>
      </c>
      <c r="C21" s="97">
        <f t="shared" si="1"/>
        <v>15728.764709472656</v>
      </c>
      <c r="D21" s="97">
        <f t="shared" si="2"/>
        <v>-1696.7647094726562</v>
      </c>
      <c r="E21" s="97">
        <f t="shared" si="3"/>
        <v>2879010.4793118276</v>
      </c>
      <c r="F21" s="101">
        <f t="shared" si="0"/>
        <v>0.12092108818932841</v>
      </c>
      <c r="G21" s="113"/>
      <c r="I21" s="58"/>
    </row>
    <row r="22" spans="1:10" x14ac:dyDescent="0.3">
      <c r="A22" s="11" t="s">
        <v>10</v>
      </c>
      <c r="B22" s="97">
        <f>Πωλήσεις!C22</f>
        <v>10306</v>
      </c>
      <c r="C22" s="97">
        <f t="shared" si="1"/>
        <v>10777.617645263672</v>
      </c>
      <c r="D22" s="97">
        <f t="shared" si="2"/>
        <v>-471.61764526367187</v>
      </c>
      <c r="E22" s="97">
        <f t="shared" si="3"/>
        <v>222423.20332405064</v>
      </c>
      <c r="F22" s="101">
        <f t="shared" si="0"/>
        <v>4.5761463736044235E-2</v>
      </c>
      <c r="G22" s="113"/>
      <c r="I22" s="58"/>
    </row>
    <row r="23" spans="1:10" x14ac:dyDescent="0.3">
      <c r="A23" s="11" t="s">
        <v>11</v>
      </c>
      <c r="B23" s="97">
        <f>Πωλήσεις!C23</f>
        <v>12569</v>
      </c>
      <c r="C23" s="97">
        <f t="shared" si="1"/>
        <v>11390.191177368164</v>
      </c>
      <c r="D23" s="97">
        <f t="shared" si="2"/>
        <v>1178.8088226318359</v>
      </c>
      <c r="E23" s="97">
        <f t="shared" si="3"/>
        <v>1389590.2403146552</v>
      </c>
      <c r="F23" s="101">
        <f t="shared" si="0"/>
        <v>9.3787001561925043E-2</v>
      </c>
      <c r="G23" s="113"/>
      <c r="I23" s="58"/>
    </row>
    <row r="24" spans="1:10" x14ac:dyDescent="0.3">
      <c r="A24" s="11" t="s">
        <v>12</v>
      </c>
      <c r="B24" s="97">
        <f>Πωλήσεις!C24</f>
        <v>22548</v>
      </c>
      <c r="C24" s="97">
        <f t="shared" si="1"/>
        <v>12215.404411315918</v>
      </c>
      <c r="D24" s="97">
        <f t="shared" si="2"/>
        <v>10332.595588684082</v>
      </c>
      <c r="E24" s="97">
        <f t="shared" si="3"/>
        <v>106762531.59929375</v>
      </c>
      <c r="F24" s="101">
        <f t="shared" si="0"/>
        <v>0.45824887301242156</v>
      </c>
      <c r="G24" s="113"/>
      <c r="I24" s="58"/>
    </row>
    <row r="25" spans="1:10" x14ac:dyDescent="0.3">
      <c r="A25" s="105" t="s">
        <v>13</v>
      </c>
      <c r="B25" s="103">
        <f>Πωλήσεις!C25</f>
        <v>15813</v>
      </c>
      <c r="C25" s="103">
        <f t="shared" si="1"/>
        <v>16792.297794342041</v>
      </c>
      <c r="D25" s="103">
        <f t="shared" si="2"/>
        <v>-979.29779434204102</v>
      </c>
      <c r="E25" s="103">
        <f t="shared" si="3"/>
        <v>959024.17000318645</v>
      </c>
      <c r="F25" s="110">
        <f t="shared" si="0"/>
        <v>6.1929918063747612E-2</v>
      </c>
      <c r="G25" s="113"/>
      <c r="I25" s="58"/>
    </row>
    <row r="26" spans="1:10" x14ac:dyDescent="0.3">
      <c r="A26" s="109" t="s">
        <v>2</v>
      </c>
      <c r="C26" s="118">
        <f t="shared" si="1"/>
        <v>11136.351102828979</v>
      </c>
      <c r="E26" s="118">
        <f>SUM(E2:E25)</f>
        <v>317924270.31227958</v>
      </c>
      <c r="F26" s="93" t="s">
        <v>18</v>
      </c>
      <c r="J26" s="111"/>
    </row>
    <row r="27" spans="1:10" ht="15" thickBot="1" x14ac:dyDescent="0.35">
      <c r="E27" s="11"/>
      <c r="F27" s="20">
        <f>AVERAGE(F3:F25)</f>
        <v>0.18885062039634146</v>
      </c>
    </row>
    <row r="28" spans="1:10" ht="15" thickTop="1" x14ac:dyDescent="0.3">
      <c r="A28" s="92" t="s">
        <v>64</v>
      </c>
      <c r="B28" s="114">
        <v>0</v>
      </c>
      <c r="J28" s="112"/>
    </row>
    <row r="29" spans="1:10" x14ac:dyDescent="0.3">
      <c r="A29" s="115" t="s">
        <v>55</v>
      </c>
      <c r="B29" s="116">
        <v>-0.5</v>
      </c>
    </row>
    <row r="30" spans="1:10" ht="15" thickBot="1" x14ac:dyDescent="0.35">
      <c r="A30" s="108" t="s">
        <v>54</v>
      </c>
      <c r="B30" s="117">
        <f>AVERAGE(B2:B25)</f>
        <v>11626</v>
      </c>
    </row>
    <row r="31" spans="1:10" x14ac:dyDescent="0.3">
      <c r="D31" s="2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2"/>
  <sheetViews>
    <sheetView tabSelected="1" zoomScale="85" zoomScaleNormal="85" workbookViewId="0">
      <selection activeCell="B30" sqref="B30"/>
    </sheetView>
  </sheetViews>
  <sheetFormatPr defaultRowHeight="14.4" x14ac:dyDescent="0.3"/>
  <cols>
    <col min="1" max="1" width="12.33203125" bestFit="1" customWidth="1"/>
    <col min="2" max="2" width="28.88671875" bestFit="1" customWidth="1"/>
    <col min="3" max="3" width="12" bestFit="1" customWidth="1"/>
    <col min="4" max="4" width="17.5546875" bestFit="1" customWidth="1"/>
    <col min="5" max="5" width="31.6640625" bestFit="1" customWidth="1"/>
    <col min="6" max="6" width="31.33203125" bestFit="1" customWidth="1"/>
    <col min="7" max="7" width="30.109375" bestFit="1" customWidth="1"/>
    <col min="8" max="8" width="32.109375" bestFit="1" customWidth="1"/>
  </cols>
  <sheetData>
    <row r="1" spans="1:38" x14ac:dyDescent="0.3">
      <c r="A1" s="119" t="s">
        <v>0</v>
      </c>
      <c r="B1" s="119" t="s">
        <v>1</v>
      </c>
      <c r="C1" s="131" t="s">
        <v>70</v>
      </c>
      <c r="D1" s="119" t="s">
        <v>69</v>
      </c>
      <c r="E1" s="119" t="s">
        <v>65</v>
      </c>
      <c r="F1" s="119" t="s">
        <v>17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x14ac:dyDescent="0.3">
      <c r="A2" s="11" t="s">
        <v>2</v>
      </c>
      <c r="B2" s="97">
        <f>Πωλήσεις!C2</f>
        <v>5384</v>
      </c>
      <c r="C2" s="97"/>
      <c r="D2" s="36">
        <v>0</v>
      </c>
      <c r="E2" s="36">
        <f t="shared" ref="E2:E25" si="0">D2^2</f>
        <v>0</v>
      </c>
      <c r="F2" s="10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x14ac:dyDescent="0.3">
      <c r="A3" s="11" t="s">
        <v>3</v>
      </c>
      <c r="B3" s="97">
        <f>Πωλήσεις!C3</f>
        <v>8081</v>
      </c>
      <c r="C3" s="97">
        <f>$B$29+$B$30*B2-$B$28*D2</f>
        <v>11787.52</v>
      </c>
      <c r="D3" s="36">
        <f t="shared" ref="D3:D25" si="1">B3-C3</f>
        <v>-3706.5200000000004</v>
      </c>
      <c r="E3" s="36">
        <f t="shared" si="0"/>
        <v>13738290.510400003</v>
      </c>
      <c r="F3" s="101">
        <f>ABS(B3-C3)/B3</f>
        <v>0.45867095656478163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x14ac:dyDescent="0.3">
      <c r="A4" s="11" t="s">
        <v>4</v>
      </c>
      <c r="B4" s="97">
        <f>Πωλήσεις!C4</f>
        <v>10282</v>
      </c>
      <c r="C4" s="97">
        <f t="shared" ref="C4:C25" si="2">$B$29+$B$30*B3-$B$28*D3</f>
        <v>10015.17</v>
      </c>
      <c r="D4" s="36">
        <f t="shared" si="1"/>
        <v>266.82999999999993</v>
      </c>
      <c r="E4" s="36">
        <f t="shared" si="0"/>
        <v>71198.248899999962</v>
      </c>
      <c r="F4" s="101">
        <f t="shared" ref="F4:F25" si="3">ABS(B4-C4)/B4</f>
        <v>2.5951176813849439E-2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 spans="1:38" x14ac:dyDescent="0.3">
      <c r="A5" s="11" t="s">
        <v>5</v>
      </c>
      <c r="B5" s="97">
        <f>Πωλήσεις!C5</f>
        <v>9156</v>
      </c>
      <c r="C5" s="97">
        <f t="shared" si="2"/>
        <v>12067.875</v>
      </c>
      <c r="D5" s="36">
        <f t="shared" si="1"/>
        <v>-2911.875</v>
      </c>
      <c r="E5" s="36">
        <f t="shared" si="0"/>
        <v>8479016.015625</v>
      </c>
      <c r="F5" s="101">
        <f t="shared" si="3"/>
        <v>0.31802916120576669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x14ac:dyDescent="0.3">
      <c r="A6" s="11" t="s">
        <v>6</v>
      </c>
      <c r="B6" s="97">
        <f>Πωλήσεις!C6</f>
        <v>6118</v>
      </c>
      <c r="C6" s="97">
        <f t="shared" si="2"/>
        <v>10444.7425</v>
      </c>
      <c r="D6" s="36">
        <f t="shared" si="1"/>
        <v>-4326.7425000000003</v>
      </c>
      <c r="E6" s="36">
        <f t="shared" si="0"/>
        <v>18720700.661306251</v>
      </c>
      <c r="F6" s="101">
        <f t="shared" si="3"/>
        <v>0.70721518470088274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38" x14ac:dyDescent="0.3">
      <c r="A7" s="11" t="s">
        <v>7</v>
      </c>
      <c r="B7" s="97">
        <f>Πωλήσεις!C7</f>
        <v>9139</v>
      </c>
      <c r="C7" s="97">
        <f t="shared" si="2"/>
        <v>9646.1687500000007</v>
      </c>
      <c r="D7" s="36">
        <f t="shared" si="1"/>
        <v>-507.16875000000073</v>
      </c>
      <c r="E7" s="36">
        <f t="shared" si="0"/>
        <v>257220.14097656324</v>
      </c>
      <c r="F7" s="101">
        <f t="shared" si="3"/>
        <v>5.5494993981836167E-2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spans="1:38" x14ac:dyDescent="0.3">
      <c r="A8" s="11" t="s">
        <v>8</v>
      </c>
      <c r="B8" s="97">
        <f>Πωλήσεις!C8</f>
        <v>12460</v>
      </c>
      <c r="C8" s="97">
        <f t="shared" si="2"/>
        <v>11646.585625</v>
      </c>
      <c r="D8" s="36">
        <f t="shared" si="1"/>
        <v>813.41437500000029</v>
      </c>
      <c r="E8" s="36">
        <f t="shared" si="0"/>
        <v>661642.94545664114</v>
      </c>
      <c r="F8" s="101">
        <f t="shared" si="3"/>
        <v>6.5282052568218327E-2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spans="1:38" x14ac:dyDescent="0.3">
      <c r="A9" s="11" t="s">
        <v>9</v>
      </c>
      <c r="B9" s="97">
        <f>Πωλήσεις!C9</f>
        <v>10717</v>
      </c>
      <c r="C9" s="97">
        <f t="shared" si="2"/>
        <v>12406.507187499999</v>
      </c>
      <c r="D9" s="36">
        <f t="shared" si="1"/>
        <v>-1689.5071874999994</v>
      </c>
      <c r="E9" s="36">
        <f t="shared" si="0"/>
        <v>2854434.5366141582</v>
      </c>
      <c r="F9" s="101">
        <f t="shared" si="3"/>
        <v>0.15764740015862644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</row>
    <row r="10" spans="1:38" x14ac:dyDescent="0.3">
      <c r="A10" s="11" t="s">
        <v>10</v>
      </c>
      <c r="B10" s="97">
        <f>Πωλήσεις!C10</f>
        <v>7825</v>
      </c>
      <c r="C10" s="97">
        <f t="shared" si="2"/>
        <v>11102.756406250001</v>
      </c>
      <c r="D10" s="36">
        <f t="shared" si="1"/>
        <v>-3277.7564062500005</v>
      </c>
      <c r="E10" s="36">
        <f t="shared" si="0"/>
        <v>10743687.058712918</v>
      </c>
      <c r="F10" s="101">
        <f t="shared" si="3"/>
        <v>0.41888260782747611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spans="1:38" x14ac:dyDescent="0.3">
      <c r="A11" s="11" t="s">
        <v>11</v>
      </c>
      <c r="B11" s="97">
        <f>Πωλήσεις!C11</f>
        <v>9693</v>
      </c>
      <c r="C11" s="97">
        <f t="shared" si="2"/>
        <v>10221.871796874999</v>
      </c>
      <c r="D11" s="36">
        <f t="shared" si="1"/>
        <v>-528.87179687499884</v>
      </c>
      <c r="E11" s="36">
        <f t="shared" si="0"/>
        <v>279705.37752979004</v>
      </c>
      <c r="F11" s="101">
        <f t="shared" si="3"/>
        <v>5.456224046992663E-2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1:38" x14ac:dyDescent="0.3">
      <c r="A12" s="11" t="s">
        <v>12</v>
      </c>
      <c r="B12" s="97">
        <f>Πωλήσεις!C12</f>
        <v>15177</v>
      </c>
      <c r="C12" s="97">
        <f t="shared" si="2"/>
        <v>11652.354101562501</v>
      </c>
      <c r="D12" s="36">
        <f t="shared" si="1"/>
        <v>3524.6458984374985</v>
      </c>
      <c r="E12" s="36">
        <f t="shared" si="0"/>
        <v>12423128.709372282</v>
      </c>
      <c r="F12" s="101">
        <f t="shared" si="3"/>
        <v>0.23223600833086239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1:38" x14ac:dyDescent="0.3">
      <c r="A13" s="121" t="s">
        <v>13</v>
      </c>
      <c r="B13" s="103">
        <f>Πωλήσεις!C13</f>
        <v>11740</v>
      </c>
      <c r="C13" s="103">
        <f t="shared" si="2"/>
        <v>13843.632949218749</v>
      </c>
      <c r="D13" s="106">
        <f t="shared" si="1"/>
        <v>-2103.6329492187488</v>
      </c>
      <c r="E13" s="106">
        <f t="shared" si="0"/>
        <v>4425271.5850387709</v>
      </c>
      <c r="F13" s="110">
        <f t="shared" si="3"/>
        <v>0.17918508937127331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spans="1:38" x14ac:dyDescent="0.3">
      <c r="A14" s="11" t="s">
        <v>2</v>
      </c>
      <c r="B14" s="97">
        <f>Πωλήσεις!C14</f>
        <v>8632</v>
      </c>
      <c r="C14" s="97">
        <f t="shared" si="2"/>
        <v>10926.383525390625</v>
      </c>
      <c r="D14" s="36">
        <f t="shared" si="1"/>
        <v>-2294.3835253906254</v>
      </c>
      <c r="E14" s="36">
        <f t="shared" si="0"/>
        <v>5264195.761583915</v>
      </c>
      <c r="F14" s="101">
        <f t="shared" si="3"/>
        <v>0.26579975966063779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38" x14ac:dyDescent="0.3">
      <c r="A15" s="11" t="s">
        <v>3</v>
      </c>
      <c r="B15" s="97">
        <f>Πωλήσεις!C15</f>
        <v>9987</v>
      </c>
      <c r="C15" s="97">
        <f t="shared" si="2"/>
        <v>10737.768237304686</v>
      </c>
      <c r="D15" s="36">
        <f t="shared" si="1"/>
        <v>-750.76823730468641</v>
      </c>
      <c r="E15" s="36">
        <f t="shared" si="0"/>
        <v>563652.94614558597</v>
      </c>
      <c r="F15" s="101">
        <f t="shared" si="3"/>
        <v>7.5174550646308846E-2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38" x14ac:dyDescent="0.3">
      <c r="A16" s="11" t="s">
        <v>4</v>
      </c>
      <c r="B16" s="97">
        <f>Πωλήσεις!C16</f>
        <v>17032</v>
      </c>
      <c r="C16" s="97">
        <f t="shared" si="2"/>
        <v>11550.225881347658</v>
      </c>
      <c r="D16" s="36">
        <f t="shared" si="1"/>
        <v>5481.7741186523417</v>
      </c>
      <c r="E16" s="36">
        <f t="shared" si="0"/>
        <v>30049847.487926658</v>
      </c>
      <c r="F16" s="101">
        <f t="shared" si="3"/>
        <v>0.32185146304910411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40" x14ac:dyDescent="0.3">
      <c r="A17" s="11" t="s">
        <v>5</v>
      </c>
      <c r="B17" s="97">
        <f>Πωλήσεις!C17</f>
        <v>12354</v>
      </c>
      <c r="C17" s="97">
        <f t="shared" si="2"/>
        <v>14877.84705932617</v>
      </c>
      <c r="D17" s="36">
        <f t="shared" si="1"/>
        <v>-2523.84705932617</v>
      </c>
      <c r="E17" s="36">
        <f t="shared" si="0"/>
        <v>6369803.9788693562</v>
      </c>
      <c r="F17" s="101">
        <f t="shared" si="3"/>
        <v>0.20429391770488667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40" x14ac:dyDescent="0.3">
      <c r="A18" s="11" t="s">
        <v>6</v>
      </c>
      <c r="B18" s="97">
        <f>Πωλήσεις!C18</f>
        <v>9120</v>
      </c>
      <c r="C18" s="97">
        <f t="shared" si="2"/>
        <v>10734.696470336916</v>
      </c>
      <c r="D18" s="36">
        <f t="shared" si="1"/>
        <v>-1614.6964703369158</v>
      </c>
      <c r="E18" s="36">
        <f t="shared" si="0"/>
        <v>2607244.6913184943</v>
      </c>
      <c r="F18" s="101">
        <f t="shared" si="3"/>
        <v>0.17705005157203024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spans="1:40" x14ac:dyDescent="0.3">
      <c r="A19" s="11" t="s">
        <v>7</v>
      </c>
      <c r="B19" s="97">
        <f>Πωλήσεις!C19</f>
        <v>10986</v>
      </c>
      <c r="C19" s="97">
        <f t="shared" si="2"/>
        <v>11092.251764831542</v>
      </c>
      <c r="D19" s="36">
        <f t="shared" si="1"/>
        <v>-106.25176483154246</v>
      </c>
      <c r="E19" s="36">
        <f t="shared" si="0"/>
        <v>11289.437529817404</v>
      </c>
      <c r="F19" s="101">
        <f t="shared" si="3"/>
        <v>9.6715606072767576E-3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spans="1:40" x14ac:dyDescent="0.3">
      <c r="A20" s="11" t="s">
        <v>8</v>
      </c>
      <c r="B20" s="97">
        <f>Πωλήσεις!C20</f>
        <v>19873</v>
      </c>
      <c r="C20" s="97">
        <f t="shared" si="2"/>
        <v>11902.454117584228</v>
      </c>
      <c r="D20" s="36">
        <f t="shared" si="1"/>
        <v>7970.5458824157722</v>
      </c>
      <c r="E20" s="36">
        <f t="shared" si="0"/>
        <v>63529601.663695022</v>
      </c>
      <c r="F20" s="101">
        <f t="shared" si="3"/>
        <v>0.4010741147494476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spans="1:40" x14ac:dyDescent="0.3">
      <c r="A21" s="11" t="s">
        <v>9</v>
      </c>
      <c r="B21" s="97">
        <f>Πωλήσεις!C21</f>
        <v>14032</v>
      </c>
      <c r="C21" s="97">
        <f t="shared" si="2"/>
        <v>16207.462941207887</v>
      </c>
      <c r="D21" s="36">
        <f t="shared" si="1"/>
        <v>-2175.4629412078866</v>
      </c>
      <c r="E21" s="36">
        <f t="shared" si="0"/>
        <v>4732639.008568869</v>
      </c>
      <c r="F21" s="101">
        <f t="shared" si="3"/>
        <v>0.15503584244640012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spans="1:40" x14ac:dyDescent="0.3">
      <c r="A22" s="11" t="s">
        <v>10</v>
      </c>
      <c r="B22" s="97">
        <f>Πωλήσεις!C22</f>
        <v>10306</v>
      </c>
      <c r="C22" s="97">
        <f t="shared" si="2"/>
        <v>10959.228529396056</v>
      </c>
      <c r="D22" s="36">
        <f t="shared" si="1"/>
        <v>-653.22852939605582</v>
      </c>
      <c r="E22" s="36">
        <f t="shared" si="0"/>
        <v>426707.51161693374</v>
      </c>
      <c r="F22" s="101">
        <f t="shared" si="3"/>
        <v>6.3383323248210346E-2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 spans="1:40" x14ac:dyDescent="0.3">
      <c r="A23" s="11" t="s">
        <v>11</v>
      </c>
      <c r="B23" s="97">
        <f>Πωλήσεις!C23</f>
        <v>12569</v>
      </c>
      <c r="C23" s="97">
        <f t="shared" si="2"/>
        <v>11608.565735301972</v>
      </c>
      <c r="D23" s="36">
        <f t="shared" si="1"/>
        <v>960.43426469802762</v>
      </c>
      <c r="E23" s="36">
        <f t="shared" si="0"/>
        <v>922433.97680604097</v>
      </c>
      <c r="F23" s="101">
        <f t="shared" si="3"/>
        <v>7.6412941737451473E-2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</row>
    <row r="24" spans="1:40" x14ac:dyDescent="0.3">
      <c r="A24" s="11" t="s">
        <v>12</v>
      </c>
      <c r="B24" s="97">
        <f>Πωλήσεις!C24</f>
        <v>22548</v>
      </c>
      <c r="C24" s="97">
        <f t="shared" si="2"/>
        <v>12483.287132349014</v>
      </c>
      <c r="D24" s="36">
        <f t="shared" si="1"/>
        <v>10064.712867650986</v>
      </c>
      <c r="E24" s="36">
        <f t="shared" si="0"/>
        <v>101298445.10825932</v>
      </c>
      <c r="F24" s="101">
        <f t="shared" si="3"/>
        <v>0.44636831948070721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spans="1:40" x14ac:dyDescent="0.3">
      <c r="A25" s="121" t="s">
        <v>13</v>
      </c>
      <c r="B25" s="103">
        <f>Πωλήσεις!C25</f>
        <v>15813</v>
      </c>
      <c r="C25" s="103">
        <f t="shared" si="2"/>
        <v>17334.796433825493</v>
      </c>
      <c r="D25" s="36">
        <f t="shared" si="1"/>
        <v>-1521.7964338254933</v>
      </c>
      <c r="E25" s="106">
        <f t="shared" si="0"/>
        <v>2315864.3860039888</v>
      </c>
      <c r="F25" s="110">
        <f t="shared" si="3"/>
        <v>9.6237047608011966E-2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40" x14ac:dyDescent="0.3">
      <c r="A26" s="109" t="s">
        <v>2</v>
      </c>
      <c r="B26" s="11"/>
      <c r="C26" s="97">
        <f>$B$29+$B$30*B25-$B$28*D25</f>
        <v>11339.491783087253</v>
      </c>
      <c r="D26" s="120"/>
      <c r="E26" s="89">
        <f>SUM(E2:E25)</f>
        <v>290746021.74825639</v>
      </c>
      <c r="F26" s="93" t="s">
        <v>18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5" thickBot="1" x14ac:dyDescent="0.35">
      <c r="A27" s="11"/>
      <c r="B27" s="11"/>
      <c r="C27" s="11"/>
      <c r="D27" s="11"/>
      <c r="E27" s="21"/>
      <c r="F27" s="20">
        <f>AVERAGE(F3:F25)</f>
        <v>0.21589172889147709</v>
      </c>
      <c r="G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5" thickTop="1" x14ac:dyDescent="0.3">
      <c r="A28" s="92" t="s">
        <v>55</v>
      </c>
      <c r="B28" s="114">
        <v>-0.5</v>
      </c>
      <c r="C28" s="11"/>
      <c r="D28" s="1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x14ac:dyDescent="0.3">
      <c r="A29" s="115" t="s">
        <v>68</v>
      </c>
      <c r="B29" s="124">
        <f>AVERAGE(B2:B25)</f>
        <v>11626</v>
      </c>
      <c r="C29" s="11"/>
      <c r="D29" s="1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5" thickBot="1" x14ac:dyDescent="0.35">
      <c r="A30" s="108" t="s">
        <v>67</v>
      </c>
      <c r="B30" s="125">
        <v>0.03</v>
      </c>
      <c r="C30" s="11"/>
      <c r="D30" s="1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1:40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 spans="1:40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</row>
    <row r="77" spans="1:40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0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1:40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4" spans="1:40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</row>
    <row r="85" spans="1:40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</row>
    <row r="86" spans="1:40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2" spans="1:40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</row>
    <row r="93" spans="1:40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</row>
    <row r="94" spans="1:40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</row>
    <row r="95" spans="1:40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</row>
    <row r="96" spans="1:40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</row>
    <row r="97" spans="1:40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</row>
    <row r="98" spans="1:40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  <row r="102" spans="1:40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</row>
    <row r="103" spans="1:40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</row>
    <row r="104" spans="1:40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</row>
    <row r="105" spans="1:40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</row>
    <row r="106" spans="1:40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</row>
    <row r="107" spans="1:40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</row>
    <row r="108" spans="1:40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</row>
    <row r="109" spans="1:40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</row>
    <row r="110" spans="1:40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</row>
    <row r="111" spans="1:40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</row>
    <row r="112" spans="1:40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</row>
    <row r="113" spans="1:40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</row>
    <row r="114" spans="1:40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</row>
    <row r="115" spans="1:40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</row>
    <row r="116" spans="1:40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</row>
    <row r="117" spans="1:40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</row>
    <row r="118" spans="1:40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</row>
    <row r="119" spans="1:40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</row>
    <row r="120" spans="1:40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:40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:40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:40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:40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:40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:40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:40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:40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:40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:40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:40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:40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:40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:40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:40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:40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 spans="1:40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 spans="1:40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:40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:40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  <row r="141" spans="1:40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</row>
    <row r="142" spans="1:40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</row>
    <row r="143" spans="1:40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</row>
    <row r="144" spans="1:40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</row>
    <row r="145" spans="1:40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</row>
    <row r="146" spans="1:40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</row>
    <row r="147" spans="1:40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</row>
    <row r="148" spans="1:40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</row>
    <row r="149" spans="1:40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</row>
    <row r="150" spans="1:40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</row>
    <row r="151" spans="1:40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</row>
    <row r="152" spans="1:40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</row>
    <row r="153" spans="1:40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</row>
    <row r="154" spans="1:40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</row>
    <row r="155" spans="1:40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</row>
    <row r="156" spans="1:40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</row>
    <row r="157" spans="1:40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</row>
    <row r="158" spans="1:40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</row>
    <row r="159" spans="1:40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</row>
    <row r="160" spans="1:40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</row>
    <row r="161" spans="1:40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</row>
    <row r="162" spans="1:40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</row>
    <row r="163" spans="1:40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</row>
    <row r="164" spans="1:40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</row>
    <row r="165" spans="1:40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</row>
    <row r="166" spans="1:40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</row>
    <row r="167" spans="1:40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</row>
    <row r="168" spans="1:40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</row>
    <row r="169" spans="1:40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</row>
    <row r="170" spans="1:40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</row>
    <row r="171" spans="1:40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</row>
    <row r="172" spans="1:40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</row>
    <row r="173" spans="1:40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</row>
    <row r="174" spans="1:40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</row>
    <row r="175" spans="1:40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</row>
    <row r="176" spans="1:40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</row>
    <row r="177" spans="1:40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</row>
    <row r="178" spans="1:40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</row>
    <row r="179" spans="1:40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</row>
    <row r="180" spans="1:40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 spans="1:40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</row>
    <row r="182" spans="1:40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</row>
    <row r="183" spans="1:40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</row>
    <row r="184" spans="1:40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</row>
    <row r="185" spans="1:40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</row>
    <row r="186" spans="1:40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</row>
    <row r="187" spans="1:40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</row>
    <row r="188" spans="1:40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</row>
    <row r="189" spans="1:40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</row>
    <row r="190" spans="1:40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</row>
    <row r="191" spans="1:40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</row>
    <row r="192" spans="1:40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</row>
    <row r="193" spans="1:40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</row>
    <row r="194" spans="1:40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</row>
    <row r="195" spans="1:40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</row>
    <row r="196" spans="1:40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</row>
    <row r="197" spans="1:40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</row>
    <row r="198" spans="1:40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</row>
    <row r="199" spans="1:40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</row>
    <row r="200" spans="1:40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</row>
    <row r="201" spans="1:40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</row>
    <row r="202" spans="1:40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</row>
    <row r="203" spans="1:40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</row>
    <row r="204" spans="1:40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</row>
    <row r="205" spans="1:40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</row>
    <row r="206" spans="1:40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</row>
    <row r="207" spans="1:40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</row>
    <row r="208" spans="1:40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</row>
    <row r="209" spans="1:40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</row>
    <row r="210" spans="1:40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</row>
    <row r="211" spans="1:40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</row>
    <row r="212" spans="1:40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</row>
    <row r="213" spans="1:40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</row>
    <row r="214" spans="1:40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</row>
    <row r="215" spans="1:40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</row>
    <row r="216" spans="1:40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</row>
    <row r="217" spans="1:40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</row>
    <row r="218" spans="1:40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</row>
    <row r="219" spans="1:40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</row>
    <row r="220" spans="1:40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</row>
    <row r="221" spans="1:40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</row>
    <row r="222" spans="1:40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</row>
    <row r="223" spans="1:40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</row>
    <row r="224" spans="1:40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</row>
    <row r="225" spans="1:40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</row>
    <row r="226" spans="1:40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</row>
    <row r="227" spans="1:40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</row>
    <row r="228" spans="1:40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</row>
    <row r="229" spans="1:40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</row>
    <row r="230" spans="1:40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</row>
    <row r="231" spans="1:40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</row>
    <row r="232" spans="1:40" x14ac:dyDescent="0.3"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9"/>
  <sheetViews>
    <sheetView zoomScale="160" zoomScaleNormal="160" workbookViewId="0">
      <selection activeCell="G19" sqref="G19"/>
    </sheetView>
  </sheetViews>
  <sheetFormatPr defaultRowHeight="14.4" x14ac:dyDescent="0.3"/>
  <cols>
    <col min="1" max="1" width="51" bestFit="1" customWidth="1"/>
    <col min="2" max="2" width="14" bestFit="1" customWidth="1"/>
    <col min="3" max="3" width="9.6640625" bestFit="1" customWidth="1"/>
  </cols>
  <sheetData>
    <row r="1" spans="1:39" x14ac:dyDescent="0.3">
      <c r="A1" s="3" t="s">
        <v>36</v>
      </c>
      <c r="B1" s="3" t="s">
        <v>37</v>
      </c>
      <c r="C1" s="3" t="s">
        <v>38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x14ac:dyDescent="0.3">
      <c r="A2" s="22" t="s">
        <v>32</v>
      </c>
      <c r="B2" s="26">
        <f>'Αφελής μέθοδος'!$E$15</f>
        <v>0.34050030683047122</v>
      </c>
      <c r="C2" s="22">
        <f>RANK(B2,$B$2:$B$16,1)</f>
        <v>15</v>
      </c>
      <c r="D2" s="11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x14ac:dyDescent="0.3">
      <c r="A3" s="22" t="s">
        <v>33</v>
      </c>
      <c r="B3" s="26">
        <f>'Απλός μέσος όρος'!$E$15</f>
        <v>0.22338529003357763</v>
      </c>
      <c r="C3" s="22">
        <f t="shared" ref="C3:C16" si="0">RANK(B3,$B$2:$B$16,1)</f>
        <v>12</v>
      </c>
      <c r="D3" s="21"/>
      <c r="E3" s="11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x14ac:dyDescent="0.3">
      <c r="A4" s="22" t="s">
        <v>34</v>
      </c>
      <c r="B4" s="26">
        <f>'Κινούμενος μέσος όρος'!$E$15</f>
        <v>0.21027969889958834</v>
      </c>
      <c r="C4" s="22">
        <f t="shared" si="0"/>
        <v>8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x14ac:dyDescent="0.3">
      <c r="A5" s="22" t="s">
        <v>35</v>
      </c>
      <c r="B5" s="26">
        <f>'Σταθμισμένος μέσος όρος'!$F$15</f>
        <v>0.23525826905784106</v>
      </c>
      <c r="C5" s="22">
        <f t="shared" si="0"/>
        <v>14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x14ac:dyDescent="0.3">
      <c r="A6" s="23" t="s">
        <v>49</v>
      </c>
      <c r="B6" s="26">
        <f>'Απλή εκθετική εξομάλυνση'!$F$16</f>
        <v>0.20578648767977117</v>
      </c>
      <c r="C6" s="22">
        <f t="shared" si="0"/>
        <v>7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</row>
    <row r="7" spans="1:39" x14ac:dyDescent="0.3">
      <c r="A7" s="24" t="s">
        <v>41</v>
      </c>
      <c r="B7" s="27">
        <f>'Απλή εκθετική εξομάλυνση'!$I$16</f>
        <v>0.18944047032306122</v>
      </c>
      <c r="C7" s="22">
        <f t="shared" si="0"/>
        <v>5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x14ac:dyDescent="0.3">
      <c r="A8" s="24" t="s">
        <v>42</v>
      </c>
      <c r="B8" s="26">
        <f>'Διπλή εκθετική εξομάλυνση'!$H$16</f>
        <v>0.19128066716500725</v>
      </c>
      <c r="C8" s="22">
        <f t="shared" si="0"/>
        <v>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39" x14ac:dyDescent="0.3">
      <c r="A9" s="24" t="s">
        <v>43</v>
      </c>
      <c r="B9" s="27">
        <f>'Διπλή εκθετική εξομάλυνση'!$M$16</f>
        <v>0.22111971435591191</v>
      </c>
      <c r="C9" s="22">
        <f t="shared" si="0"/>
        <v>11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</row>
    <row r="10" spans="1:39" x14ac:dyDescent="0.3">
      <c r="A10" s="129" t="s">
        <v>72</v>
      </c>
      <c r="B10" s="26">
        <f>'Τριπλή εκθετική εξομάλυνση'!$I$28</f>
        <v>4.7443957254897598E-2</v>
      </c>
      <c r="C10" s="22">
        <f t="shared" si="0"/>
        <v>2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</row>
    <row r="11" spans="1:39" x14ac:dyDescent="0.3">
      <c r="A11" s="24" t="s">
        <v>44</v>
      </c>
      <c r="B11" s="27">
        <f>'Τριπλή εκθετική εξομάλυνση'!$P$28</f>
        <v>0.10207215498048509</v>
      </c>
      <c r="C11" s="22">
        <f t="shared" si="0"/>
        <v>3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x14ac:dyDescent="0.3">
      <c r="A12" s="132" t="s">
        <v>73</v>
      </c>
      <c r="B12" s="26">
        <f>'Γραμμική παλινδρόμηση'!$J$28</f>
        <v>0.21197093896542565</v>
      </c>
      <c r="C12" s="22">
        <f t="shared" si="0"/>
        <v>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x14ac:dyDescent="0.3">
      <c r="A13" s="94" t="s">
        <v>48</v>
      </c>
      <c r="B13" s="27">
        <f>'Κλασσική χρονοσειρά διαχωρισμού'!$L$28</f>
        <v>4.5837663316126029E-2</v>
      </c>
      <c r="C13" s="22">
        <f t="shared" si="0"/>
        <v>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x14ac:dyDescent="0.3">
      <c r="A14" s="29" t="s">
        <v>56</v>
      </c>
      <c r="B14" s="95">
        <f>'Αυτοπαλίνδρομες διαδικασίες'!$D$27</f>
        <v>0.22570562947885914</v>
      </c>
      <c r="C14" s="22">
        <f t="shared" si="0"/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x14ac:dyDescent="0.3">
      <c r="A15" s="122" t="s">
        <v>66</v>
      </c>
      <c r="B15" s="123">
        <f>'Διαδικασίες κινούμενου μέσου'!$F$27</f>
        <v>0.18885062039634146</v>
      </c>
      <c r="C15" s="22">
        <f t="shared" si="0"/>
        <v>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x14ac:dyDescent="0.3">
      <c r="A16" s="127" t="s">
        <v>71</v>
      </c>
      <c r="B16" s="126">
        <f>ARMA!$F$27</f>
        <v>0.21589172889147709</v>
      </c>
      <c r="C16" s="25">
        <f t="shared" si="0"/>
        <v>10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x14ac:dyDescent="0.3">
      <c r="A17" s="21"/>
      <c r="B17" s="11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39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</row>
    <row r="49" spans="1:39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spans="1:39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  <row r="51" spans="1:39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</row>
    <row r="52" spans="1:39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</row>
    <row r="53" spans="1:39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</row>
    <row r="54" spans="1:39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</row>
    <row r="55" spans="1:39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</row>
    <row r="56" spans="1:39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</row>
    <row r="57" spans="1:39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</row>
    <row r="58" spans="1:39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</row>
    <row r="59" spans="1:39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</row>
    <row r="60" spans="1:39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1:39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1:39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</row>
    <row r="63" spans="1:39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</row>
    <row r="64" spans="1:39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</row>
    <row r="65" spans="1:39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</row>
    <row r="66" spans="1:39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</row>
    <row r="67" spans="1:39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</row>
    <row r="68" spans="1:39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</row>
    <row r="69" spans="1:39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</row>
    <row r="70" spans="1:39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</row>
    <row r="71" spans="1:39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1:39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</row>
    <row r="73" spans="1:39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</row>
    <row r="74" spans="1:39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</row>
    <row r="75" spans="1:39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</row>
    <row r="76" spans="1:39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</row>
    <row r="77" spans="1:39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</row>
    <row r="78" spans="1:39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</row>
    <row r="79" spans="1:39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</row>
    <row r="80" spans="1:39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</row>
    <row r="81" spans="1:39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</row>
    <row r="82" spans="1:39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</row>
    <row r="83" spans="1:39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</row>
    <row r="84" spans="1:39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</row>
    <row r="85" spans="1:39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</row>
    <row r="86" spans="1:39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</row>
    <row r="87" spans="1:39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</row>
    <row r="88" spans="1:39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39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</row>
    <row r="90" spans="1:39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</row>
    <row r="91" spans="1:39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</row>
    <row r="93" spans="1:39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</row>
    <row r="94" spans="1:39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</row>
    <row r="95" spans="1:39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</row>
    <row r="96" spans="1:39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</row>
    <row r="97" spans="1:39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</row>
    <row r="98" spans="1:39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</row>
    <row r="99" spans="1:39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</row>
    <row r="100" spans="1:39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</row>
    <row r="101" spans="1:39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</row>
    <row r="102" spans="1:39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</row>
    <row r="103" spans="1:39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</row>
    <row r="104" spans="1:39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</row>
    <row r="105" spans="1:39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</row>
    <row r="106" spans="1:39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</row>
    <row r="107" spans="1:39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</row>
    <row r="108" spans="1:39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</row>
    <row r="109" spans="1:39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</row>
    <row r="110" spans="1:39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</row>
    <row r="111" spans="1:39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</row>
    <row r="112" spans="1:39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</row>
    <row r="113" spans="1:39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</row>
    <row r="114" spans="1:39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</row>
    <row r="115" spans="1:39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</row>
    <row r="116" spans="1:39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</row>
    <row r="117" spans="1:39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</row>
    <row r="118" spans="1:39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</row>
    <row r="119" spans="1:39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</row>
    <row r="120" spans="1:39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</row>
    <row r="121" spans="1:39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</row>
    <row r="122" spans="1:39" x14ac:dyDescent="0.3"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</row>
    <row r="123" spans="1:39" x14ac:dyDescent="0.3"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</row>
    <row r="124" spans="1:39" x14ac:dyDescent="0.3"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</row>
    <row r="125" spans="1:39" x14ac:dyDescent="0.3"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</row>
    <row r="126" spans="1:39" x14ac:dyDescent="0.3"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</row>
    <row r="127" spans="1:39" x14ac:dyDescent="0.3"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</row>
    <row r="128" spans="1:39" x14ac:dyDescent="0.3"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</row>
    <row r="129" spans="4:39" x14ac:dyDescent="0.3"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zoomScale="96" zoomScaleNormal="96" workbookViewId="0">
      <selection activeCell="B3" sqref="B3"/>
    </sheetView>
  </sheetViews>
  <sheetFormatPr defaultRowHeight="14.4" x14ac:dyDescent="0.3"/>
  <cols>
    <col min="1" max="1" width="13.33203125" style="2" bestFit="1" customWidth="1"/>
    <col min="2" max="2" width="31" style="2" bestFit="1" customWidth="1"/>
    <col min="3" max="3" width="33.109375" style="2" bestFit="1" customWidth="1"/>
    <col min="4" max="4" width="10.44140625" style="2" bestFit="1" customWidth="1"/>
    <col min="5" max="5" width="33.5546875" style="2" bestFit="1" customWidth="1"/>
  </cols>
  <sheetData>
    <row r="1" spans="1:42" x14ac:dyDescent="0.3">
      <c r="A1" s="3" t="s">
        <v>0</v>
      </c>
      <c r="B1" s="3" t="s">
        <v>15</v>
      </c>
      <c r="C1" s="3" t="s">
        <v>16</v>
      </c>
      <c r="D1" s="3" t="s">
        <v>14</v>
      </c>
      <c r="E1" s="3" t="s">
        <v>17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</row>
    <row r="2" spans="1:42" x14ac:dyDescent="0.3">
      <c r="A2" s="2" t="s">
        <v>2</v>
      </c>
      <c r="B2" s="6">
        <f>Πωλήσεις!C2</f>
        <v>5384</v>
      </c>
      <c r="C2" s="6">
        <f>Πωλήσεις!C14</f>
        <v>8632</v>
      </c>
      <c r="D2" s="6">
        <f>B13</f>
        <v>11740</v>
      </c>
      <c r="E2" s="15">
        <f>ABS(C2-D2)/C2</f>
        <v>0.36005560704355888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x14ac:dyDescent="0.3">
      <c r="A3" s="2" t="s">
        <v>3</v>
      </c>
      <c r="B3" s="6">
        <f>Πωλήσεις!C3</f>
        <v>8081</v>
      </c>
      <c r="C3" s="6">
        <f>Πωλήσεις!C15</f>
        <v>9987</v>
      </c>
      <c r="D3" s="6">
        <f>C2</f>
        <v>8632</v>
      </c>
      <c r="E3" s="15">
        <f t="shared" ref="E3:E13" si="0">ABS(C3-D3)/C3</f>
        <v>0.13567637929308102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2" x14ac:dyDescent="0.3">
      <c r="A4" s="2" t="s">
        <v>4</v>
      </c>
      <c r="B4" s="6">
        <f>Πωλήσεις!C4</f>
        <v>10282</v>
      </c>
      <c r="C4" s="6">
        <f>Πωλήσεις!C16</f>
        <v>17032</v>
      </c>
      <c r="D4" s="6">
        <f t="shared" ref="D4:D14" si="1">C3</f>
        <v>9987</v>
      </c>
      <c r="E4" s="15">
        <f t="shared" si="0"/>
        <v>0.41363316110850162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2" x14ac:dyDescent="0.3">
      <c r="A5" s="2" t="s">
        <v>5</v>
      </c>
      <c r="B5" s="6">
        <f>Πωλήσεις!C5</f>
        <v>9156</v>
      </c>
      <c r="C5" s="6">
        <f>Πωλήσεις!C17</f>
        <v>12354</v>
      </c>
      <c r="D5" s="6">
        <f t="shared" si="1"/>
        <v>17032</v>
      </c>
      <c r="E5" s="15">
        <f t="shared" si="0"/>
        <v>0.37866278128541364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</row>
    <row r="6" spans="1:42" x14ac:dyDescent="0.3">
      <c r="A6" s="2" t="s">
        <v>6</v>
      </c>
      <c r="B6" s="6">
        <f>Πωλήσεις!C6</f>
        <v>6118</v>
      </c>
      <c r="C6" s="6">
        <f>Πωλήσεις!C18</f>
        <v>9120</v>
      </c>
      <c r="D6" s="6">
        <f t="shared" si="1"/>
        <v>12354</v>
      </c>
      <c r="E6" s="15">
        <f t="shared" si="0"/>
        <v>0.35460526315789476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</row>
    <row r="7" spans="1:42" x14ac:dyDescent="0.3">
      <c r="A7" s="2" t="s">
        <v>7</v>
      </c>
      <c r="B7" s="6">
        <f>Πωλήσεις!C7</f>
        <v>9139</v>
      </c>
      <c r="C7" s="6">
        <f>Πωλήσεις!C19</f>
        <v>10986</v>
      </c>
      <c r="D7" s="6">
        <f t="shared" si="1"/>
        <v>9120</v>
      </c>
      <c r="E7" s="15">
        <f t="shared" si="0"/>
        <v>0.16985253959584926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</row>
    <row r="8" spans="1:42" x14ac:dyDescent="0.3">
      <c r="A8" s="2" t="s">
        <v>8</v>
      </c>
      <c r="B8" s="6">
        <f>Πωλήσεις!C8</f>
        <v>12460</v>
      </c>
      <c r="C8" s="6">
        <f>Πωλήσεις!C20</f>
        <v>19873</v>
      </c>
      <c r="D8" s="6">
        <f t="shared" si="1"/>
        <v>10986</v>
      </c>
      <c r="E8" s="15">
        <f t="shared" si="0"/>
        <v>0.4471896543048357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</row>
    <row r="9" spans="1:42" x14ac:dyDescent="0.3">
      <c r="A9" s="2" t="s">
        <v>9</v>
      </c>
      <c r="B9" s="6">
        <f>Πωλήσεις!C9</f>
        <v>10717</v>
      </c>
      <c r="C9" s="6">
        <f>Πωλήσεις!C21</f>
        <v>14032</v>
      </c>
      <c r="D9" s="6">
        <f t="shared" si="1"/>
        <v>19873</v>
      </c>
      <c r="E9" s="15">
        <f t="shared" si="0"/>
        <v>0.41626282782212087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</row>
    <row r="10" spans="1:42" x14ac:dyDescent="0.3">
      <c r="A10" s="2" t="s">
        <v>10</v>
      </c>
      <c r="B10" s="6">
        <f>Πωλήσεις!C10</f>
        <v>7825</v>
      </c>
      <c r="C10" s="6">
        <f>Πωλήσεις!C22</f>
        <v>10306</v>
      </c>
      <c r="D10" s="6">
        <f t="shared" si="1"/>
        <v>14032</v>
      </c>
      <c r="E10" s="15">
        <f t="shared" si="0"/>
        <v>0.36153696875606445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</row>
    <row r="11" spans="1:42" x14ac:dyDescent="0.3">
      <c r="A11" s="2" t="s">
        <v>11</v>
      </c>
      <c r="B11" s="6">
        <f>Πωλήσεις!C11</f>
        <v>9693</v>
      </c>
      <c r="C11" s="6">
        <f>Πωλήσεις!C23</f>
        <v>12569</v>
      </c>
      <c r="D11" s="6">
        <f t="shared" si="1"/>
        <v>10306</v>
      </c>
      <c r="E11" s="15">
        <f t="shared" si="0"/>
        <v>0.18004614527806509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</row>
    <row r="12" spans="1:42" x14ac:dyDescent="0.3">
      <c r="A12" s="2" t="s">
        <v>12</v>
      </c>
      <c r="B12" s="6">
        <f>Πωλήσεις!C12</f>
        <v>15177</v>
      </c>
      <c r="C12" s="6">
        <f>Πωλήσεις!C24</f>
        <v>22548</v>
      </c>
      <c r="D12" s="6">
        <f t="shared" si="1"/>
        <v>12569</v>
      </c>
      <c r="E12" s="15">
        <f t="shared" si="0"/>
        <v>0.44256696824552066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</row>
    <row r="13" spans="1:42" x14ac:dyDescent="0.3">
      <c r="A13" s="4" t="s">
        <v>13</v>
      </c>
      <c r="B13" s="7">
        <f>Πωλήσεις!C13</f>
        <v>11740</v>
      </c>
      <c r="C13" s="7">
        <f>Πωλήσεις!C25</f>
        <v>15813</v>
      </c>
      <c r="D13" s="7">
        <f t="shared" si="1"/>
        <v>22548</v>
      </c>
      <c r="E13" s="18">
        <f t="shared" si="0"/>
        <v>0.4259153860747486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</row>
    <row r="14" spans="1:42" x14ac:dyDescent="0.3">
      <c r="A14" s="14" t="s">
        <v>2</v>
      </c>
      <c r="B14" s="12"/>
      <c r="C14" s="12"/>
      <c r="D14" s="13">
        <f t="shared" si="1"/>
        <v>15813</v>
      </c>
      <c r="E14" s="19" t="s">
        <v>18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</row>
    <row r="15" spans="1:42" ht="15" thickBot="1" x14ac:dyDescent="0.35">
      <c r="A15" s="11"/>
      <c r="B15" s="16"/>
      <c r="C15" s="17"/>
      <c r="D15" s="11"/>
      <c r="E15" s="20">
        <f>AVERAGE(E2:E13)</f>
        <v>0.34050030683047122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</row>
    <row r="16" spans="1:42" ht="15" thickTop="1" x14ac:dyDescent="0.3">
      <c r="A16" s="11"/>
      <c r="B16" s="11"/>
      <c r="C16" s="11"/>
      <c r="D16" s="11"/>
      <c r="E16" s="1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</row>
    <row r="17" spans="1:42" x14ac:dyDescent="0.3">
      <c r="A17" s="11"/>
      <c r="B17" s="11"/>
      <c r="C17" s="11"/>
      <c r="D17" s="11"/>
      <c r="E17" s="1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</row>
    <row r="18" spans="1:42" x14ac:dyDescent="0.3">
      <c r="A18" s="11"/>
      <c r="B18" s="11"/>
      <c r="C18" s="11"/>
      <c r="D18" s="11"/>
      <c r="E18" s="11"/>
      <c r="F18" s="21"/>
      <c r="G18" s="21"/>
      <c r="H18" s="21"/>
      <c r="I18" s="3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</row>
    <row r="19" spans="1:42" x14ac:dyDescent="0.3">
      <c r="A19" s="11"/>
      <c r="B19" s="11"/>
      <c r="C19" s="11"/>
      <c r="D19" s="11"/>
      <c r="E19" s="1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</row>
    <row r="20" spans="1:42" x14ac:dyDescent="0.3">
      <c r="A20" s="11"/>
      <c r="B20" s="11"/>
      <c r="C20" s="11"/>
      <c r="D20" s="11"/>
      <c r="E20" s="1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</row>
    <row r="21" spans="1:42" x14ac:dyDescent="0.3">
      <c r="A21" s="11"/>
      <c r="B21" s="11"/>
      <c r="C21" s="11"/>
      <c r="D21" s="11"/>
      <c r="E21" s="1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</row>
    <row r="22" spans="1:42" x14ac:dyDescent="0.3">
      <c r="A22" s="11"/>
      <c r="B22" s="11"/>
      <c r="C22" s="11"/>
      <c r="D22" s="11"/>
      <c r="E22" s="1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</row>
    <row r="23" spans="1:42" x14ac:dyDescent="0.3">
      <c r="A23" s="11"/>
      <c r="B23" s="11"/>
      <c r="C23" s="11"/>
      <c r="D23" s="11"/>
      <c r="E23" s="1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</row>
    <row r="24" spans="1:42" x14ac:dyDescent="0.3">
      <c r="A24" s="11"/>
      <c r="B24" s="11"/>
      <c r="C24" s="11"/>
      <c r="D24" s="11"/>
      <c r="E24" s="1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</row>
    <row r="25" spans="1:42" x14ac:dyDescent="0.3">
      <c r="A25" s="11"/>
      <c r="B25" s="11"/>
      <c r="C25" s="11"/>
      <c r="D25" s="11"/>
      <c r="E25" s="1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</row>
    <row r="26" spans="1:42" x14ac:dyDescent="0.3">
      <c r="A26" s="11"/>
      <c r="B26" s="11"/>
      <c r="C26" s="11"/>
      <c r="D26" s="11"/>
      <c r="E26" s="1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x14ac:dyDescent="0.3">
      <c r="A27" s="11"/>
      <c r="B27" s="11"/>
      <c r="C27" s="11"/>
      <c r="D27" s="11"/>
      <c r="E27" s="1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x14ac:dyDescent="0.3">
      <c r="A28" s="11"/>
      <c r="B28" s="11"/>
      <c r="C28" s="11"/>
      <c r="D28" s="11"/>
      <c r="E28" s="1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x14ac:dyDescent="0.3">
      <c r="A29" s="11"/>
      <c r="B29" s="11"/>
      <c r="C29" s="11"/>
      <c r="D29" s="11"/>
      <c r="E29" s="1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x14ac:dyDescent="0.3">
      <c r="A30" s="11"/>
      <c r="B30" s="11"/>
      <c r="C30" s="11"/>
      <c r="D30" s="11"/>
      <c r="E30" s="1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</row>
    <row r="31" spans="1:42" x14ac:dyDescent="0.3">
      <c r="A31" s="11"/>
      <c r="B31" s="11"/>
      <c r="C31" s="11"/>
      <c r="D31" s="11"/>
      <c r="E31" s="1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</row>
    <row r="32" spans="1:42" x14ac:dyDescent="0.3">
      <c r="A32" s="11"/>
      <c r="B32" s="11"/>
      <c r="C32" s="11"/>
      <c r="D32" s="11"/>
      <c r="E32" s="1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</row>
    <row r="33" spans="1:42" x14ac:dyDescent="0.3">
      <c r="A33" s="11"/>
      <c r="B33" s="11"/>
      <c r="C33" s="11"/>
      <c r="D33" s="11"/>
      <c r="E33" s="1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x14ac:dyDescent="0.3">
      <c r="A34" s="11"/>
      <c r="B34" s="11"/>
      <c r="C34" s="11"/>
      <c r="D34" s="11"/>
      <c r="E34" s="1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</row>
    <row r="35" spans="1:42" x14ac:dyDescent="0.3">
      <c r="A35" s="11"/>
      <c r="B35" s="11"/>
      <c r="C35" s="11"/>
      <c r="D35" s="11"/>
      <c r="E35" s="1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</row>
    <row r="36" spans="1:42" x14ac:dyDescent="0.3">
      <c r="A36" s="11"/>
      <c r="B36" s="11"/>
      <c r="C36" s="11"/>
      <c r="D36" s="11"/>
      <c r="E36" s="1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</row>
    <row r="37" spans="1:42" x14ac:dyDescent="0.3">
      <c r="A37" s="11"/>
      <c r="B37" s="11"/>
      <c r="C37" s="11"/>
      <c r="D37" s="11"/>
      <c r="E37" s="1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</row>
    <row r="38" spans="1:42" x14ac:dyDescent="0.3">
      <c r="A38" s="11"/>
      <c r="B38" s="11"/>
      <c r="C38" s="11"/>
      <c r="D38" s="11"/>
      <c r="E38" s="11"/>
    </row>
    <row r="39" spans="1:42" x14ac:dyDescent="0.3">
      <c r="A39" s="11"/>
      <c r="B39" s="11"/>
      <c r="C39" s="11"/>
      <c r="D39" s="11"/>
      <c r="E39" s="11"/>
    </row>
    <row r="40" spans="1:42" x14ac:dyDescent="0.3">
      <c r="A40" s="11"/>
      <c r="B40" s="11"/>
      <c r="C40" s="11"/>
      <c r="D40" s="11"/>
      <c r="E40" s="11"/>
    </row>
    <row r="41" spans="1:42" x14ac:dyDescent="0.3">
      <c r="A41" s="11"/>
      <c r="B41" s="11"/>
      <c r="C41" s="11"/>
      <c r="D41" s="11"/>
      <c r="E41" s="11"/>
    </row>
    <row r="42" spans="1:42" x14ac:dyDescent="0.3">
      <c r="A42" s="11"/>
      <c r="B42" s="11"/>
      <c r="C42" s="11"/>
      <c r="D42" s="11"/>
      <c r="E42" s="11"/>
    </row>
    <row r="43" spans="1:42" x14ac:dyDescent="0.3">
      <c r="A43" s="11"/>
      <c r="B43" s="11"/>
      <c r="C43" s="11"/>
      <c r="D43" s="11"/>
      <c r="E43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C41" sqref="C41"/>
    </sheetView>
  </sheetViews>
  <sheetFormatPr defaultRowHeight="14.4" x14ac:dyDescent="0.3"/>
  <cols>
    <col min="1" max="1" width="12.33203125" bestFit="1" customWidth="1"/>
    <col min="2" max="2" width="28.88671875" bestFit="1" customWidth="1"/>
    <col min="3" max="3" width="31.33203125" bestFit="1" customWidth="1"/>
    <col min="4" max="4" width="9.6640625" bestFit="1" customWidth="1"/>
    <col min="5" max="5" width="32.109375" bestFit="1" customWidth="1"/>
  </cols>
  <sheetData>
    <row r="1" spans="1:18" x14ac:dyDescent="0.3">
      <c r="A1" s="3" t="str">
        <f>'Αφελής μέθοδος'!A1</f>
        <v>Μήνας</v>
      </c>
      <c r="B1" s="3" t="str">
        <f>'Αφελής μέθοδος'!B1</f>
        <v>Πραγματικές πωλήσεις 1ου έτους</v>
      </c>
      <c r="C1" s="3" t="str">
        <f>'Αφελής μέθοδος'!C1</f>
        <v>Πραγματικές πωλήσεις 2ου έτους</v>
      </c>
      <c r="D1" s="3" t="s">
        <v>14</v>
      </c>
      <c r="E1" s="3" t="s">
        <v>17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x14ac:dyDescent="0.3">
      <c r="A2" t="str">
        <f>'Αφελής μέθοδος'!A2</f>
        <v>Ιανουάριος</v>
      </c>
      <c r="B2" s="33">
        <f>'Αφελής μέθοδος'!B2</f>
        <v>5384</v>
      </c>
      <c r="C2" s="33">
        <f>'Αφελής μέθοδος'!C2</f>
        <v>8632</v>
      </c>
      <c r="D2" s="33">
        <f>AVERAGE(B2:B13)</f>
        <v>9647.6666666666661</v>
      </c>
      <c r="E2" s="34">
        <f>ABS(C2-D2)/C2</f>
        <v>0.11766295953042934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3">
      <c r="A3" t="str">
        <f>'Αφελής μέθοδος'!A3</f>
        <v>Φεβρουάριος</v>
      </c>
      <c r="B3" s="33">
        <f>'Αφελής μέθοδος'!B3</f>
        <v>8081</v>
      </c>
      <c r="C3" s="33">
        <f>'Αφελής μέθοδος'!C3</f>
        <v>9987</v>
      </c>
      <c r="D3" s="33">
        <f>AVERAGE(B2:B13,C2)</f>
        <v>9569.538461538461</v>
      </c>
      <c r="E3" s="34">
        <f t="shared" ref="E3:E13" si="0">ABS(C3-D3)/C3</f>
        <v>4.1800494488989585E-2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3">
      <c r="A4" t="str">
        <f>'Αφελής μέθοδος'!A4</f>
        <v>Μάρτιος</v>
      </c>
      <c r="B4" s="33">
        <f>'Αφελής μέθοδος'!B4</f>
        <v>10282</v>
      </c>
      <c r="C4" s="33">
        <f>'Αφελής μέθοδος'!C4</f>
        <v>17032</v>
      </c>
      <c r="D4" s="33">
        <f>AVERAGE(B2:B13,C2:C3)</f>
        <v>9599.3571428571431</v>
      </c>
      <c r="E4" s="34">
        <f t="shared" si="0"/>
        <v>0.4363928403677112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3">
      <c r="A5" t="str">
        <f>'Αφελής μέθοδος'!A5</f>
        <v>Απρίλιος</v>
      </c>
      <c r="B5" s="33">
        <f>'Αφελής μέθοδος'!B5</f>
        <v>9156</v>
      </c>
      <c r="C5" s="33">
        <f>'Αφελής μέθοδος'!C5</f>
        <v>12354</v>
      </c>
      <c r="D5" s="33">
        <f>AVERAGE(B2:B13,C2:C4)</f>
        <v>10094.866666666667</v>
      </c>
      <c r="E5" s="34">
        <f t="shared" si="0"/>
        <v>0.18286654794668392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x14ac:dyDescent="0.3">
      <c r="A6" t="str">
        <f>'Αφελής μέθοδος'!A6</f>
        <v>Μάιος</v>
      </c>
      <c r="B6" s="33">
        <f>'Αφελής μέθοδος'!B6</f>
        <v>6118</v>
      </c>
      <c r="C6" s="33">
        <f>'Αφελής μέθοδος'!C6</f>
        <v>9120</v>
      </c>
      <c r="D6" s="33">
        <f>AVERAGE(B2:B13,C2:C5)</f>
        <v>10236.0625</v>
      </c>
      <c r="E6" s="34">
        <f t="shared" si="0"/>
        <v>0.12237527412280702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3">
      <c r="A7" t="str">
        <f>'Αφελής μέθοδος'!A7</f>
        <v>Ιούνιος</v>
      </c>
      <c r="B7" s="33">
        <f>'Αφελής μέθοδος'!B7</f>
        <v>9139</v>
      </c>
      <c r="C7" s="33">
        <f>'Αφελής μέθοδος'!C7</f>
        <v>10986</v>
      </c>
      <c r="D7" s="33">
        <f>AVERAGE(B2:B13,C2:C6)</f>
        <v>10170.411764705883</v>
      </c>
      <c r="E7" s="34">
        <f t="shared" si="0"/>
        <v>7.4238870862380943E-2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3">
      <c r="A8" t="str">
        <f>'Αφελής μέθοδος'!A8</f>
        <v>Ιούλιος</v>
      </c>
      <c r="B8" s="33">
        <f>'Αφελής μέθοδος'!B8</f>
        <v>12460</v>
      </c>
      <c r="C8" s="33">
        <f>'Αφελής μέθοδος'!C8</f>
        <v>19873</v>
      </c>
      <c r="D8" s="33">
        <f>AVERAGE(B2:B13,C2:C7)</f>
        <v>10215.722222222223</v>
      </c>
      <c r="E8" s="34">
        <f t="shared" si="0"/>
        <v>0.48594966928887323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3">
      <c r="A9" t="str">
        <f>'Αφελής μέθοδος'!A9</f>
        <v>Αύγουστος</v>
      </c>
      <c r="B9" s="33">
        <f>'Αφελής μέθοδος'!B9</f>
        <v>10717</v>
      </c>
      <c r="C9" s="33">
        <f>'Αφελής μέθοδος'!C9</f>
        <v>14032</v>
      </c>
      <c r="D9" s="33">
        <f>AVERAGE(B2:B13,C2:C8)</f>
        <v>10724</v>
      </c>
      <c r="E9" s="34">
        <f t="shared" si="0"/>
        <v>0.23574686431014824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x14ac:dyDescent="0.3">
      <c r="A10" t="str">
        <f>'Αφελής μέθοδος'!A10</f>
        <v>Σεπτέμβριος</v>
      </c>
      <c r="B10" s="33">
        <f>'Αφελής μέθοδος'!B10</f>
        <v>7825</v>
      </c>
      <c r="C10" s="33">
        <f>'Αφελής μέθοδος'!C10</f>
        <v>10306</v>
      </c>
      <c r="D10" s="33">
        <f>AVERAGE(B2:B13,C2:C9)</f>
        <v>10889.4</v>
      </c>
      <c r="E10" s="34">
        <f t="shared" si="0"/>
        <v>5.6607801280807259E-2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x14ac:dyDescent="0.3">
      <c r="A11" t="str">
        <f>'Αφελής μέθοδος'!A11</f>
        <v>Οκτώβριος</v>
      </c>
      <c r="B11" s="33">
        <f>'Αφελής μέθοδος'!B11</f>
        <v>9693</v>
      </c>
      <c r="C11" s="33">
        <f>'Αφελής μέθοδος'!C11</f>
        <v>12569</v>
      </c>
      <c r="D11" s="33">
        <f>AVERAGE(B2:B13,C2:C10)</f>
        <v>10861.619047619048</v>
      </c>
      <c r="E11" s="34">
        <f t="shared" si="0"/>
        <v>0.13584063588041628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x14ac:dyDescent="0.3">
      <c r="A12" t="str">
        <f>'Αφελής μέθοδος'!A12</f>
        <v>Νοέμβριος</v>
      </c>
      <c r="B12" s="33">
        <f>'Αφελής μέθοδος'!B12</f>
        <v>15177</v>
      </c>
      <c r="C12" s="33">
        <f>'Αφελής μέθοδος'!C12</f>
        <v>22548</v>
      </c>
      <c r="D12" s="33">
        <f>AVERAGE(B2:B13,C2:C11)</f>
        <v>10939.227272727272</v>
      </c>
      <c r="E12" s="34">
        <f t="shared" si="0"/>
        <v>0.5148471140355122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3">
      <c r="A13" s="38" t="str">
        <f>'Αφελής μέθοδος'!A13</f>
        <v>Δεκέμβριος</v>
      </c>
      <c r="B13" s="39">
        <f>'Αφελής μέθοδος'!B13</f>
        <v>11740</v>
      </c>
      <c r="C13" s="39">
        <f>'Αφελής μέθοδος'!C13</f>
        <v>15813</v>
      </c>
      <c r="D13" s="39">
        <f>AVERAGE(B2:B13,C2:C12)</f>
        <v>11443.95652173913</v>
      </c>
      <c r="E13" s="40">
        <f t="shared" si="0"/>
        <v>0.27629440828817237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3">
      <c r="A14" s="35" t="s">
        <v>2</v>
      </c>
      <c r="B14" s="36"/>
      <c r="C14" s="36"/>
      <c r="D14" s="37">
        <f>AVERAGE(B2:C13)</f>
        <v>11626</v>
      </c>
      <c r="E14" s="41" t="s">
        <v>18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5" thickBot="1" x14ac:dyDescent="0.35">
      <c r="A15" s="21"/>
      <c r="B15" s="21"/>
      <c r="C15" s="21"/>
      <c r="D15" s="35"/>
      <c r="E15" s="42">
        <f>AVERAGE(E2:E13)</f>
        <v>0.22338529003357763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5" thickTop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8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A14" sqref="A14"/>
    </sheetView>
  </sheetViews>
  <sheetFormatPr defaultRowHeight="14.4" x14ac:dyDescent="0.3"/>
  <cols>
    <col min="1" max="1" width="12.33203125" bestFit="1" customWidth="1"/>
    <col min="2" max="3" width="28.88671875" bestFit="1" customWidth="1"/>
    <col min="4" max="4" width="13.88671875" bestFit="1" customWidth="1"/>
    <col min="5" max="5" width="32.109375" bestFit="1" customWidth="1"/>
  </cols>
  <sheetData>
    <row r="1" spans="1:17" x14ac:dyDescent="0.3">
      <c r="A1" s="3" t="str">
        <f>'Απλός μέσος όρος'!A1</f>
        <v>Μήνας</v>
      </c>
      <c r="B1" s="3" t="str">
        <f>'Απλός μέσος όρος'!B1</f>
        <v>Πραγματικές πωλήσεις 1ου έτους</v>
      </c>
      <c r="C1" s="3" t="str">
        <f>'Απλός μέσος όρος'!C1</f>
        <v>Πραγματικές πωλήσεις 2ου έτους</v>
      </c>
      <c r="D1" s="3" t="s">
        <v>19</v>
      </c>
      <c r="E1" s="3" t="s">
        <v>17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3">
      <c r="A2" s="29" t="str">
        <f>'Απλός μέσος όρος'!A2</f>
        <v>Ιανουάριος</v>
      </c>
      <c r="B2" s="33">
        <f>'Απλός μέσος όρος'!B2</f>
        <v>5384</v>
      </c>
      <c r="C2" s="33">
        <f>'Απλός μέσος όρος'!C2</f>
        <v>8632</v>
      </c>
      <c r="D2" s="33">
        <f>AVERAGE(B8:B13)</f>
        <v>11268.666666666666</v>
      </c>
      <c r="E2" s="34">
        <f>ABS(C2-D2)/C2</f>
        <v>0.30545257954896504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3">
      <c r="A3" s="29" t="str">
        <f>'Απλός μέσος όρος'!A3</f>
        <v>Φεβρουάριος</v>
      </c>
      <c r="B3" s="33">
        <f>'Απλός μέσος όρος'!B3</f>
        <v>8081</v>
      </c>
      <c r="C3" s="33">
        <f>'Απλός μέσος όρος'!C3</f>
        <v>9987</v>
      </c>
      <c r="D3" s="33">
        <f>AVERAGE(B9:B13,C2)</f>
        <v>10630.666666666666</v>
      </c>
      <c r="E3" s="34">
        <f t="shared" ref="E3:E13" si="0">ABS(C3-D3)/C3</f>
        <v>6.4450452254597584E-2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x14ac:dyDescent="0.3">
      <c r="A4" s="29" t="str">
        <f>'Απλός μέσος όρος'!A4</f>
        <v>Μάρτιος</v>
      </c>
      <c r="B4" s="33">
        <f>'Απλός μέσος όρος'!B4</f>
        <v>10282</v>
      </c>
      <c r="C4" s="33">
        <f>'Απλός μέσος όρος'!C4</f>
        <v>17032</v>
      </c>
      <c r="D4" s="33">
        <f>AVERAGE(B10:B13,C2:C3)</f>
        <v>10509</v>
      </c>
      <c r="E4" s="34">
        <f t="shared" si="0"/>
        <v>0.38298496946923438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x14ac:dyDescent="0.3">
      <c r="A5" s="29" t="str">
        <f>'Απλός μέσος όρος'!A5</f>
        <v>Απρίλιος</v>
      </c>
      <c r="B5" s="33">
        <f>'Απλός μέσος όρος'!B5</f>
        <v>9156</v>
      </c>
      <c r="C5" s="33">
        <f>'Απλός μέσος όρος'!C5</f>
        <v>12354</v>
      </c>
      <c r="D5" s="33">
        <f>AVERAGE(B11:B13,C2:C4)</f>
        <v>12043.5</v>
      </c>
      <c r="E5" s="34">
        <f t="shared" si="0"/>
        <v>2.5133559980573095E-2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x14ac:dyDescent="0.3">
      <c r="A6" s="29" t="str">
        <f>'Απλός μέσος όρος'!A6</f>
        <v>Μάιος</v>
      </c>
      <c r="B6" s="33">
        <f>'Απλός μέσος όρος'!B6</f>
        <v>6118</v>
      </c>
      <c r="C6" s="33">
        <f>'Απλός μέσος όρος'!C6</f>
        <v>9120</v>
      </c>
      <c r="D6" s="33">
        <f>AVERAGE(B12:B13,C2:C5)</f>
        <v>12487</v>
      </c>
      <c r="E6" s="34">
        <f t="shared" si="0"/>
        <v>0.36918859649122809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x14ac:dyDescent="0.3">
      <c r="A7" s="29" t="str">
        <f>'Απλός μέσος όρος'!A7</f>
        <v>Ιούνιος</v>
      </c>
      <c r="B7" s="33">
        <f>'Απλός μέσος όρος'!B7</f>
        <v>9139</v>
      </c>
      <c r="C7" s="33">
        <f>'Απλός μέσος όρος'!C7</f>
        <v>10986</v>
      </c>
      <c r="D7" s="33">
        <f>AVERAGE(B13,C2:C6)</f>
        <v>11477.5</v>
      </c>
      <c r="E7" s="34">
        <f t="shared" si="0"/>
        <v>4.4738758419807026E-2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x14ac:dyDescent="0.3">
      <c r="A8" s="29" t="str">
        <f>'Απλός μέσος όρος'!A8</f>
        <v>Ιούλιος</v>
      </c>
      <c r="B8" s="33">
        <f>'Απλός μέσος όρος'!B8</f>
        <v>12460</v>
      </c>
      <c r="C8" s="33">
        <f>'Απλός μέσος όρος'!C8</f>
        <v>19873</v>
      </c>
      <c r="D8" s="33">
        <f>AVERAGE(C2:C7)</f>
        <v>11351.833333333334</v>
      </c>
      <c r="E8" s="34">
        <f t="shared" si="0"/>
        <v>0.42878109327563357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3">
      <c r="A9" s="29" t="str">
        <f>'Απλός μέσος όρος'!A9</f>
        <v>Αύγουστος</v>
      </c>
      <c r="B9" s="33">
        <f>'Απλός μέσος όρος'!B9</f>
        <v>10717</v>
      </c>
      <c r="C9" s="33">
        <f>'Απλός μέσος όρος'!C9</f>
        <v>14032</v>
      </c>
      <c r="D9" s="33">
        <f t="shared" ref="D9:D13" si="1">AVERAGE(C3:C8)</f>
        <v>13225.333333333334</v>
      </c>
      <c r="E9" s="34">
        <f t="shared" si="0"/>
        <v>5.7487647282402084E-2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3">
      <c r="A10" s="29" t="str">
        <f>'Απλός μέσος όρος'!A10</f>
        <v>Σεπτέμβριος</v>
      </c>
      <c r="B10" s="33">
        <f>'Απλός μέσος όρος'!B10</f>
        <v>7825</v>
      </c>
      <c r="C10" s="33">
        <f>'Απλός μέσος όρος'!C10</f>
        <v>10306</v>
      </c>
      <c r="D10" s="33">
        <f t="shared" si="1"/>
        <v>13899.5</v>
      </c>
      <c r="E10" s="34">
        <f t="shared" si="0"/>
        <v>0.34868038036095478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3">
      <c r="A11" s="29" t="str">
        <f>'Απλός μέσος όρος'!A11</f>
        <v>Οκτώβριος</v>
      </c>
      <c r="B11" s="33">
        <f>'Απλός μέσος όρος'!B11</f>
        <v>9693</v>
      </c>
      <c r="C11" s="33">
        <f>'Απλός μέσος όρος'!C11</f>
        <v>12569</v>
      </c>
      <c r="D11" s="33">
        <f t="shared" si="1"/>
        <v>12778.5</v>
      </c>
      <c r="E11" s="34">
        <f t="shared" si="0"/>
        <v>1.666799268040417E-2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3">
      <c r="A12" s="29" t="str">
        <f>'Απλός μέσος όρος'!A12</f>
        <v>Νοέμβριος</v>
      </c>
      <c r="B12" s="33">
        <f>'Απλός μέσος όρος'!B12</f>
        <v>15177</v>
      </c>
      <c r="C12" s="33">
        <f>'Απλός μέσος όρος'!C12</f>
        <v>22548</v>
      </c>
      <c r="D12" s="33">
        <f t="shared" si="1"/>
        <v>12814.333333333334</v>
      </c>
      <c r="E12" s="34">
        <f t="shared" si="0"/>
        <v>0.43168647625805684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3">
      <c r="A13" s="48" t="str">
        <f>'Απλός μέσος όρος'!A13</f>
        <v>Δεκέμβριος</v>
      </c>
      <c r="B13" s="39">
        <f>'Απλός μέσος όρος'!B13</f>
        <v>11740</v>
      </c>
      <c r="C13" s="39">
        <f>'Απλός μέσος όρος'!C13</f>
        <v>15813</v>
      </c>
      <c r="D13" s="39">
        <f t="shared" si="1"/>
        <v>15052.333333333334</v>
      </c>
      <c r="E13" s="40">
        <f t="shared" si="0"/>
        <v>4.8103880773203447E-2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3">
      <c r="A14" s="45" t="s">
        <v>2</v>
      </c>
      <c r="B14" s="53"/>
      <c r="C14" s="36"/>
      <c r="D14" s="54">
        <f>AVERAGE(C8:C13)</f>
        <v>15856.833333333334</v>
      </c>
      <c r="E14" s="43" t="s">
        <v>18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ht="15" thickBot="1" x14ac:dyDescent="0.35">
      <c r="A15" s="51"/>
      <c r="B15" s="51"/>
      <c r="C15" s="51"/>
      <c r="D15" s="50"/>
      <c r="E15" s="46">
        <f>AVERAGE(E2:E13)</f>
        <v>0.21027969889958834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ht="15" thickTop="1" x14ac:dyDescent="0.3">
      <c r="A16" s="21"/>
      <c r="B16" s="21"/>
      <c r="C16" s="21"/>
      <c r="D16" s="44"/>
      <c r="E16" s="44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7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 x14ac:dyDescent="0.3"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workbookViewId="0">
      <selection activeCell="B4" sqref="B4"/>
    </sheetView>
  </sheetViews>
  <sheetFormatPr defaultRowHeight="14.4" x14ac:dyDescent="0.3"/>
  <cols>
    <col min="1" max="1" width="12.33203125" bestFit="1" customWidth="1"/>
    <col min="2" max="3" width="28.88671875" bestFit="1" customWidth="1"/>
    <col min="4" max="4" width="31.33203125" bestFit="1" customWidth="1"/>
    <col min="5" max="5" width="13.6640625" bestFit="1" customWidth="1"/>
    <col min="6" max="6" width="32.109375" bestFit="1" customWidth="1"/>
  </cols>
  <sheetData>
    <row r="1" spans="1:16" x14ac:dyDescent="0.3">
      <c r="A1" s="3" t="str">
        <f>'Κινούμενος μέσος όρος'!A1</f>
        <v>Μήνας</v>
      </c>
      <c r="B1" s="3" t="str">
        <f>'Κινούμενος μέσος όρος'!B1</f>
        <v>Πραγματικές πωλήσεις 1ου έτους</v>
      </c>
      <c r="C1" s="3" t="str">
        <f>'Κινούμενος μέσος όρος'!C1</f>
        <v>Πραγματικές πωλήσεις 2ου έτους</v>
      </c>
      <c r="D1" s="3" t="s">
        <v>20</v>
      </c>
      <c r="E1" s="3" t="s">
        <v>19</v>
      </c>
      <c r="F1" s="3" t="s">
        <v>17</v>
      </c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3">
      <c r="A2" s="29" t="str">
        <f>'Κινούμενος μέσος όρος'!A2</f>
        <v>Ιανουάριος</v>
      </c>
      <c r="B2" s="33">
        <f>'Κινούμενος μέσος όρος'!B2</f>
        <v>5384</v>
      </c>
      <c r="C2" s="33">
        <f>'Κινούμενος μέσος όρος'!C2</f>
        <v>8632</v>
      </c>
      <c r="D2" s="56">
        <v>0.05</v>
      </c>
      <c r="E2" s="33">
        <f>B8*D2+B9*D3+B10*D4+B11*D5+B12*D6+B13*D7</f>
        <v>11955.05</v>
      </c>
      <c r="F2" s="34">
        <f>ABS(C2-E2)/C2</f>
        <v>0.38496872103799806</v>
      </c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3">
      <c r="A3" s="29" t="str">
        <f>'Κινούμενος μέσος όρος'!A3</f>
        <v>Φεβρουάριος</v>
      </c>
      <c r="B3" s="33">
        <f>'Κινούμενος μέσος όρος'!B3</f>
        <v>8081</v>
      </c>
      <c r="C3" s="33">
        <f>'Κινούμενος μέσος όρος'!C3</f>
        <v>9987</v>
      </c>
      <c r="D3" s="56">
        <v>0.05</v>
      </c>
      <c r="E3" s="33">
        <f>B9*D2+B10*D3+B11*D4+B12*D5+B13*D6+C2*D7</f>
        <v>11043.4</v>
      </c>
      <c r="F3" s="34">
        <f t="shared" ref="F3:F13" si="0">ABS(C3-E3)/C3</f>
        <v>0.10577751076399315</v>
      </c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3">
      <c r="A4" s="29" t="str">
        <f>'Κινούμενος μέσος όρος'!A4</f>
        <v>Μάρτιος</v>
      </c>
      <c r="B4" s="33">
        <f>'Κινούμενος μέσος όρος'!B4</f>
        <v>10282</v>
      </c>
      <c r="C4" s="33">
        <f>'Κινούμενος μέσος όρος'!C4</f>
        <v>17032</v>
      </c>
      <c r="D4" s="56">
        <v>0.1</v>
      </c>
      <c r="E4" s="33">
        <f>B10*D2+B11*D3+B12*D4+B13*D5+C2*D6+C3*D7</f>
        <v>10327.300000000001</v>
      </c>
      <c r="F4" s="34">
        <f t="shared" si="0"/>
        <v>0.39365312353217469</v>
      </c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3">
      <c r="A5" s="29" t="str">
        <f>'Κινούμενος μέσος όρος'!A5</f>
        <v>Απρίλιος</v>
      </c>
      <c r="B5" s="33">
        <f>'Κινούμενος μέσος όρος'!B5</f>
        <v>9156</v>
      </c>
      <c r="C5" s="33">
        <f>'Κινούμενος μέσος όρος'!C5</f>
        <v>12354</v>
      </c>
      <c r="D5" s="56">
        <v>0.2</v>
      </c>
      <c r="E5" s="33">
        <f>B11*D2+B12*D3+B13*D4+C2*D5+C3*D6+C4*D7</f>
        <v>12249.599999999999</v>
      </c>
      <c r="F5" s="34">
        <f t="shared" si="0"/>
        <v>8.4507042253522298E-3</v>
      </c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3">
      <c r="A6" s="29" t="str">
        <f>'Κινούμενος μέσος όρος'!A6</f>
        <v>Μάιος</v>
      </c>
      <c r="B6" s="33">
        <f>'Κινούμενος μέσος όρος'!B6</f>
        <v>6118</v>
      </c>
      <c r="C6" s="33">
        <f>'Κινούμενος μέσος όρος'!C6</f>
        <v>9120</v>
      </c>
      <c r="D6" s="56">
        <v>0.3</v>
      </c>
      <c r="E6" s="33">
        <f>B12*D2+B13*D3+C2*D4+C3*D5+C4*D6+C5*D7</f>
        <v>13022.25</v>
      </c>
      <c r="F6" s="34">
        <f t="shared" si="0"/>
        <v>0.42787828947368423</v>
      </c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3">
      <c r="A7" s="29" t="str">
        <f>'Κινούμενος μέσος όρος'!A7</f>
        <v>Ιούνιος</v>
      </c>
      <c r="B7" s="33">
        <f>'Κινούμενος μέσος όρος'!B7</f>
        <v>9139</v>
      </c>
      <c r="C7" s="33">
        <f>'Κινούμενος μέσος όρος'!C7</f>
        <v>10986</v>
      </c>
      <c r="D7" s="56">
        <v>0.3</v>
      </c>
      <c r="E7" s="33">
        <f>B13*D2+C2*D3+C3*D4+C4*D5+C5*D6+C6*D7</f>
        <v>11865.900000000001</v>
      </c>
      <c r="F7" s="34">
        <f t="shared" si="0"/>
        <v>8.0092845439650603E-2</v>
      </c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3">
      <c r="A8" s="29" t="str">
        <f>'Κινούμενος μέσος όρος'!A8</f>
        <v>Ιούλιος</v>
      </c>
      <c r="B8" s="33">
        <f>'Κινούμενος μέσος όρος'!B8</f>
        <v>12460</v>
      </c>
      <c r="C8" s="33">
        <f>'Κινούμενος μέσος όρος'!C8</f>
        <v>19873</v>
      </c>
      <c r="D8" s="33"/>
      <c r="E8" s="33">
        <f>C2*$D$2+C3*$D$3+C4*$D$4+C5*$D$5+C6*$D$6+C7*$D$7</f>
        <v>11136.75</v>
      </c>
      <c r="F8" s="34">
        <f t="shared" si="0"/>
        <v>0.43960398530669753</v>
      </c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3">
      <c r="A9" s="29" t="str">
        <f>'Κινούμενος μέσος όρος'!A9</f>
        <v>Αύγουστος</v>
      </c>
      <c r="B9" s="33">
        <f>'Κινούμενος μέσος όρος'!B9</f>
        <v>10717</v>
      </c>
      <c r="C9" s="33">
        <f>'Κινούμενος μέσος όρος'!C9</f>
        <v>14032</v>
      </c>
      <c r="D9" s="33"/>
      <c r="E9" s="33">
        <f t="shared" ref="E9:E14" si="1">C3*$D$2+C4*$D$3+C5*$D$4+C6*$D$5+C7*$D$6+C8*$D$7</f>
        <v>13668.05</v>
      </c>
      <c r="F9" s="34">
        <f t="shared" si="0"/>
        <v>2.5937143671607807E-2</v>
      </c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3">
      <c r="A10" s="29" t="str">
        <f>'Κινούμενος μέσος όρος'!A10</f>
        <v>Σεπτέμβριος</v>
      </c>
      <c r="B10" s="33">
        <f>'Κινούμενος μέσος όρος'!B10</f>
        <v>7825</v>
      </c>
      <c r="C10" s="33">
        <f>'Κινούμενος μέσος όρος'!C10</f>
        <v>10306</v>
      </c>
      <c r="D10" s="33"/>
      <c r="E10" s="33">
        <f t="shared" si="1"/>
        <v>14750</v>
      </c>
      <c r="F10" s="34">
        <f t="shared" si="0"/>
        <v>0.43120512322918686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3">
      <c r="A11" s="29" t="str">
        <f>'Κινούμενος μέσος όρος'!A11</f>
        <v>Οκτώβριος</v>
      </c>
      <c r="B11" s="33">
        <f>'Κινούμενος μέσος όρος'!B11</f>
        <v>9693</v>
      </c>
      <c r="C11" s="33">
        <f>'Κινούμενος μέσος όρος'!C11</f>
        <v>12569</v>
      </c>
      <c r="D11" s="33"/>
      <c r="E11" s="33">
        <f t="shared" si="1"/>
        <v>13448.3</v>
      </c>
      <c r="F11" s="34">
        <f t="shared" si="0"/>
        <v>6.9957832763147362E-2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3">
      <c r="A12" s="29" t="str">
        <f>'Κινούμενος μέσος όρος'!A12</f>
        <v>Νοέμβριος</v>
      </c>
      <c r="B12" s="33">
        <f>'Κινούμενος μέσος όρος'!B12</f>
        <v>15177</v>
      </c>
      <c r="C12" s="33">
        <f>'Κινούμενος μέσος όρος'!C12</f>
        <v>22548</v>
      </c>
      <c r="D12" s="33"/>
      <c r="E12" s="33">
        <f t="shared" si="1"/>
        <v>12661.5</v>
      </c>
      <c r="F12" s="34">
        <f t="shared" si="0"/>
        <v>0.4384646088344864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3">
      <c r="A13" s="48" t="str">
        <f>'Κινούμενος μέσος όρος'!A13</f>
        <v>Δεκέμβριος</v>
      </c>
      <c r="B13" s="39">
        <f>'Κινούμενος μέσος όρος'!B13</f>
        <v>11740</v>
      </c>
      <c r="C13" s="39">
        <f>'Κινούμενος μέσος όρος'!C13</f>
        <v>15813</v>
      </c>
      <c r="D13" s="39"/>
      <c r="E13" s="39">
        <f t="shared" si="1"/>
        <v>15542.449999999999</v>
      </c>
      <c r="F13" s="40">
        <f t="shared" si="0"/>
        <v>1.7109340416113394E-2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3">
      <c r="A14" s="45" t="s">
        <v>2</v>
      </c>
      <c r="B14" s="58"/>
      <c r="C14" s="58"/>
      <c r="D14" s="58"/>
      <c r="E14" s="55">
        <f t="shared" si="1"/>
        <v>16747.949999999997</v>
      </c>
      <c r="F14" s="57" t="s">
        <v>18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ht="15" thickBot="1" x14ac:dyDescent="0.35">
      <c r="A15" s="21"/>
      <c r="B15" s="21"/>
      <c r="C15" s="21"/>
      <c r="D15" s="21"/>
      <c r="E15" s="45"/>
      <c r="F15" s="46">
        <f>AVERAGE(F2:F13)</f>
        <v>0.23525826905784106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15" thickTop="1" x14ac:dyDescent="0.3">
      <c r="A16" s="21"/>
      <c r="B16" s="21"/>
      <c r="C16" s="21"/>
      <c r="D16" s="21"/>
      <c r="E16" s="44"/>
      <c r="F16" s="44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1:16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1:16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x14ac:dyDescent="0.3">
      <c r="G75" s="21"/>
      <c r="H75" s="21"/>
      <c r="I75" s="21"/>
      <c r="J75" s="21"/>
      <c r="K75" s="21"/>
      <c r="L75" s="21"/>
      <c r="M75" s="21"/>
      <c r="N75" s="21"/>
      <c r="O75" s="21"/>
      <c r="P75" s="2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zoomScale="90" zoomScaleNormal="90" workbookViewId="0">
      <selection activeCell="G15" sqref="G15"/>
    </sheetView>
  </sheetViews>
  <sheetFormatPr defaultRowHeight="14.4" x14ac:dyDescent="0.3"/>
  <cols>
    <col min="1" max="1" width="13.109375" bestFit="1" customWidth="1"/>
    <col min="2" max="3" width="31.21875" bestFit="1" customWidth="1"/>
    <col min="4" max="4" width="12.6640625" customWidth="1"/>
    <col min="5" max="5" width="31.33203125" bestFit="1" customWidth="1"/>
    <col min="6" max="6" width="32.109375" bestFit="1" customWidth="1"/>
    <col min="7" max="7" width="25.88671875" bestFit="1" customWidth="1"/>
    <col min="9" max="9" width="31.33203125" bestFit="1" customWidth="1"/>
    <col min="10" max="10" width="9.6640625" bestFit="1" customWidth="1"/>
    <col min="11" max="11" width="25.88671875" bestFit="1" customWidth="1"/>
  </cols>
  <sheetData>
    <row r="1" spans="1:26" ht="15" thickBot="1" x14ac:dyDescent="0.35">
      <c r="A1" s="51"/>
      <c r="B1" s="51"/>
      <c r="C1" s="51"/>
      <c r="D1" s="51"/>
      <c r="E1" s="59" t="s">
        <v>21</v>
      </c>
      <c r="F1" s="60">
        <v>0.4</v>
      </c>
      <c r="G1" s="21"/>
      <c r="H1" s="59" t="s">
        <v>21</v>
      </c>
      <c r="I1" s="60">
        <v>0.3</v>
      </c>
      <c r="J1" s="21"/>
      <c r="K1" s="21"/>
      <c r="L1" s="5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x14ac:dyDescent="0.3">
      <c r="A2" s="3" t="str">
        <f>'Σταθμισμένος μέσος όρος'!A1</f>
        <v>Μήνας</v>
      </c>
      <c r="B2" s="3" t="str">
        <f>'Σταθμισμένος μέσος όρος'!B1</f>
        <v>Πραγματικές πωλήσεις 1ου έτους</v>
      </c>
      <c r="C2" s="3" t="str">
        <f>'Σταθμισμένος μέσος όρος'!C1</f>
        <v>Πραγματικές πωλήσεις 2ου έτους</v>
      </c>
      <c r="D2" s="51"/>
      <c r="E2" s="61" t="s">
        <v>14</v>
      </c>
      <c r="F2" s="61" t="s">
        <v>17</v>
      </c>
      <c r="G2" s="21"/>
      <c r="H2" s="61" t="s">
        <v>14</v>
      </c>
      <c r="I2" s="61" t="s">
        <v>17</v>
      </c>
      <c r="J2" s="21"/>
      <c r="K2" s="21"/>
      <c r="L2" s="5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x14ac:dyDescent="0.3">
      <c r="A3" s="29" t="str">
        <f>'Σταθμισμένος μέσος όρος'!A2</f>
        <v>Ιανουάριος</v>
      </c>
      <c r="B3" s="33">
        <f>'Σταθμισμένος μέσος όρος'!B2</f>
        <v>5384</v>
      </c>
      <c r="C3" s="33">
        <f>'Σταθμισμένος μέσος όρος'!C2</f>
        <v>8632</v>
      </c>
      <c r="D3" s="51"/>
      <c r="E3" s="33">
        <f>$F$1*B14+(1-$F$1)*B17</f>
        <v>10484.599999999999</v>
      </c>
      <c r="F3" s="34">
        <f t="shared" ref="F3:F14" si="0">ABS(C3-E3)/C3</f>
        <v>0.21462001853568102</v>
      </c>
      <c r="G3" s="21"/>
      <c r="H3" s="33">
        <f>$I$1*B14+(1-$I$1)*B17</f>
        <v>10275.366666666665</v>
      </c>
      <c r="I3" s="34">
        <f t="shared" ref="I3:I14" si="1">ABS(C3-H3)/C3</f>
        <v>0.19038075378436806</v>
      </c>
      <c r="J3" s="21"/>
      <c r="K3" s="21"/>
      <c r="L3" s="5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x14ac:dyDescent="0.3">
      <c r="A4" s="29" t="str">
        <f>'Σταθμισμένος μέσος όρος'!A3</f>
        <v>Φεβρουάριος</v>
      </c>
      <c r="B4" s="33">
        <f>'Σταθμισμένος μέσος όρος'!B3</f>
        <v>8081</v>
      </c>
      <c r="C4" s="33">
        <f>'Σταθμισμένος μέσος όρος'!C3</f>
        <v>9987</v>
      </c>
      <c r="D4" s="51"/>
      <c r="E4" s="33">
        <f t="shared" ref="E4:E15" si="2">$F$1*C3+(1-$F$1)*E3</f>
        <v>9743.56</v>
      </c>
      <c r="F4" s="34">
        <f t="shared" si="0"/>
        <v>2.4375688394913438E-2</v>
      </c>
      <c r="G4" s="21"/>
      <c r="H4" s="33">
        <f t="shared" ref="H4:H15" si="3">$I$1*C3+(1-$I$1)*H3</f>
        <v>9782.3566666666648</v>
      </c>
      <c r="I4" s="34">
        <f t="shared" si="1"/>
        <v>2.0490971596408857E-2</v>
      </c>
      <c r="J4" s="21"/>
      <c r="K4" s="21"/>
      <c r="L4" s="5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x14ac:dyDescent="0.3">
      <c r="A5" s="29" t="str">
        <f>'Σταθμισμένος μέσος όρος'!A4</f>
        <v>Μάρτιος</v>
      </c>
      <c r="B5" s="33">
        <f>'Σταθμισμένος μέσος όρος'!B4</f>
        <v>10282</v>
      </c>
      <c r="C5" s="33">
        <f>'Σταθμισμένος μέσος όρος'!C4</f>
        <v>17032</v>
      </c>
      <c r="D5" s="51"/>
      <c r="E5" s="33">
        <f t="shared" si="2"/>
        <v>9840.9359999999997</v>
      </c>
      <c r="F5" s="34">
        <f t="shared" si="0"/>
        <v>0.42220901831845936</v>
      </c>
      <c r="G5" s="21"/>
      <c r="H5" s="33">
        <f t="shared" si="3"/>
        <v>9843.7496666666648</v>
      </c>
      <c r="I5" s="34">
        <f t="shared" si="1"/>
        <v>0.42204381947706288</v>
      </c>
      <c r="J5" s="21"/>
      <c r="K5" s="21"/>
      <c r="L5" s="5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x14ac:dyDescent="0.3">
      <c r="A6" s="29" t="str">
        <f>'Σταθμισμένος μέσος όρος'!A5</f>
        <v>Απρίλιος</v>
      </c>
      <c r="B6" s="33">
        <f>'Σταθμισμένος μέσος όρος'!B5</f>
        <v>9156</v>
      </c>
      <c r="C6" s="33">
        <f>'Σταθμισμένος μέσος όρος'!C5</f>
        <v>12354</v>
      </c>
      <c r="D6" s="51"/>
      <c r="E6" s="33">
        <f t="shared" si="2"/>
        <v>12717.3616</v>
      </c>
      <c r="F6" s="34">
        <f t="shared" si="0"/>
        <v>2.9412465598186836E-2</v>
      </c>
      <c r="G6" s="21"/>
      <c r="H6" s="33">
        <f t="shared" si="3"/>
        <v>12000.224766666664</v>
      </c>
      <c r="I6" s="34">
        <f t="shared" si="1"/>
        <v>2.8636492903783031E-2</v>
      </c>
      <c r="J6" s="21"/>
      <c r="K6" s="21"/>
      <c r="L6" s="5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x14ac:dyDescent="0.3">
      <c r="A7" s="29" t="str">
        <f>'Σταθμισμένος μέσος όρος'!A6</f>
        <v>Μάιος</v>
      </c>
      <c r="B7" s="33">
        <f>'Σταθμισμένος μέσος όρος'!B6</f>
        <v>6118</v>
      </c>
      <c r="C7" s="33">
        <f>'Σταθμισμένος μέσος όρος'!C6</f>
        <v>9120</v>
      </c>
      <c r="D7" s="51"/>
      <c r="E7" s="33">
        <f t="shared" si="2"/>
        <v>12572.016960000001</v>
      </c>
      <c r="F7" s="34">
        <f t="shared" si="0"/>
        <v>0.37851063157894749</v>
      </c>
      <c r="G7" s="21"/>
      <c r="H7" s="33">
        <f t="shared" si="3"/>
        <v>12106.357336666664</v>
      </c>
      <c r="I7" s="34">
        <f t="shared" si="1"/>
        <v>0.3274514623538009</v>
      </c>
      <c r="J7" s="21"/>
      <c r="K7" s="21"/>
      <c r="L7" s="5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x14ac:dyDescent="0.3">
      <c r="A8" s="29" t="str">
        <f>'Σταθμισμένος μέσος όρος'!A7</f>
        <v>Ιούνιος</v>
      </c>
      <c r="B8" s="33">
        <f>'Σταθμισμένος μέσος όρος'!B7</f>
        <v>9139</v>
      </c>
      <c r="C8" s="33">
        <f>'Σταθμισμένος μέσος όρος'!C7</f>
        <v>10986</v>
      </c>
      <c r="D8" s="51"/>
      <c r="E8" s="33">
        <f t="shared" si="2"/>
        <v>11191.210176000001</v>
      </c>
      <c r="F8" s="34">
        <f t="shared" si="0"/>
        <v>1.867924412889136E-2</v>
      </c>
      <c r="G8" s="21"/>
      <c r="H8" s="33">
        <f t="shared" si="3"/>
        <v>11210.450135666664</v>
      </c>
      <c r="I8" s="34">
        <f t="shared" si="1"/>
        <v>2.0430560319193901E-2</v>
      </c>
      <c r="J8" s="21"/>
      <c r="K8" s="21"/>
      <c r="L8" s="5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x14ac:dyDescent="0.3">
      <c r="A9" s="29" t="str">
        <f>'Σταθμισμένος μέσος όρος'!A8</f>
        <v>Ιούλιος</v>
      </c>
      <c r="B9" s="33">
        <f>'Σταθμισμένος μέσος όρος'!B8</f>
        <v>12460</v>
      </c>
      <c r="C9" s="33">
        <f>'Σταθμισμένος μέσος όρος'!C8</f>
        <v>19873</v>
      </c>
      <c r="D9" s="51"/>
      <c r="E9" s="33">
        <f t="shared" si="2"/>
        <v>11109.1261056</v>
      </c>
      <c r="F9" s="34">
        <f t="shared" si="0"/>
        <v>0.44099400666230565</v>
      </c>
      <c r="G9" s="21"/>
      <c r="H9" s="33">
        <f t="shared" si="3"/>
        <v>11143.115094966664</v>
      </c>
      <c r="I9" s="34">
        <f t="shared" si="1"/>
        <v>0.43928369672587608</v>
      </c>
      <c r="J9" s="21"/>
      <c r="K9" s="21"/>
      <c r="L9" s="5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3">
      <c r="A10" s="29" t="str">
        <f>'Σταθμισμένος μέσος όρος'!A9</f>
        <v>Αύγουστος</v>
      </c>
      <c r="B10" s="33">
        <f>'Σταθμισμένος μέσος όρος'!B9</f>
        <v>10717</v>
      </c>
      <c r="C10" s="33">
        <f>'Σταθμισμένος μέσος όρος'!C9</f>
        <v>14032</v>
      </c>
      <c r="D10" s="51"/>
      <c r="E10" s="33">
        <f t="shared" si="2"/>
        <v>14614.675663360002</v>
      </c>
      <c r="F10" s="34">
        <f t="shared" si="0"/>
        <v>4.1524776465222464E-2</v>
      </c>
      <c r="G10" s="21"/>
      <c r="H10" s="33">
        <f t="shared" si="3"/>
        <v>13762.080566476663</v>
      </c>
      <c r="I10" s="34">
        <f t="shared" si="1"/>
        <v>1.9235991556680224E-2</v>
      </c>
      <c r="J10" s="21"/>
      <c r="K10" s="21"/>
      <c r="L10" s="5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x14ac:dyDescent="0.3">
      <c r="A11" s="29" t="str">
        <f>'Σταθμισμένος μέσος όρος'!A10</f>
        <v>Σεπτέμβριος</v>
      </c>
      <c r="B11" s="33">
        <f>'Σταθμισμένος μέσος όρος'!B10</f>
        <v>7825</v>
      </c>
      <c r="C11" s="33">
        <f>'Σταθμισμένος μέσος όρος'!C10</f>
        <v>10306</v>
      </c>
      <c r="D11" s="51"/>
      <c r="E11" s="33">
        <f t="shared" si="2"/>
        <v>14381.605398016</v>
      </c>
      <c r="F11" s="34">
        <f t="shared" si="0"/>
        <v>0.3954594797221036</v>
      </c>
      <c r="G11" s="21"/>
      <c r="H11" s="33">
        <f t="shared" si="3"/>
        <v>13843.056396533662</v>
      </c>
      <c r="I11" s="34">
        <f t="shared" si="1"/>
        <v>0.34320360921149451</v>
      </c>
      <c r="J11" s="21"/>
      <c r="K11" s="21"/>
      <c r="L11" s="5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x14ac:dyDescent="0.3">
      <c r="A12" s="29" t="str">
        <f>'Σταθμισμένος μέσος όρος'!A11</f>
        <v>Οκτώβριος</v>
      </c>
      <c r="B12" s="33">
        <f>'Σταθμισμένος μέσος όρος'!B11</f>
        <v>9693</v>
      </c>
      <c r="C12" s="33">
        <f>'Σταθμισμένος μέσος όρος'!C11</f>
        <v>12569</v>
      </c>
      <c r="D12" s="51"/>
      <c r="E12" s="33">
        <f t="shared" si="2"/>
        <v>12751.363238809601</v>
      </c>
      <c r="F12" s="34">
        <f t="shared" si="0"/>
        <v>1.4508969592616848E-2</v>
      </c>
      <c r="G12" s="21"/>
      <c r="H12" s="33">
        <f t="shared" si="3"/>
        <v>12781.939477573562</v>
      </c>
      <c r="I12" s="34">
        <f t="shared" si="1"/>
        <v>1.6941640351146616E-2</v>
      </c>
      <c r="J12" s="21"/>
      <c r="K12" s="21"/>
      <c r="L12" s="5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x14ac:dyDescent="0.3">
      <c r="A13" s="29" t="str">
        <f>'Σταθμισμένος μέσος όρος'!A12</f>
        <v>Νοέμβριος</v>
      </c>
      <c r="B13" s="33">
        <f>'Σταθμισμένος μέσος όρος'!B12</f>
        <v>15177</v>
      </c>
      <c r="C13" s="33">
        <f>'Σταθμισμένος μέσος όρος'!C12</f>
        <v>22548</v>
      </c>
      <c r="D13" s="51"/>
      <c r="E13" s="33">
        <f t="shared" si="2"/>
        <v>12678.41794328576</v>
      </c>
      <c r="F13" s="34">
        <f t="shared" si="0"/>
        <v>0.43771430090093311</v>
      </c>
      <c r="G13" s="21"/>
      <c r="H13" s="33">
        <f t="shared" si="3"/>
        <v>12718.057634301491</v>
      </c>
      <c r="I13" s="34">
        <f t="shared" si="1"/>
        <v>0.43595628728483721</v>
      </c>
      <c r="J13" s="21"/>
      <c r="K13" s="21"/>
      <c r="L13" s="5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x14ac:dyDescent="0.3">
      <c r="A14" s="48" t="str">
        <f>'Σταθμισμένος μέσος όρος'!A13</f>
        <v>Δεκέμβριος</v>
      </c>
      <c r="B14" s="39">
        <f>'Σταθμισμένος μέσος όρος'!B13</f>
        <v>11740</v>
      </c>
      <c r="C14" s="39">
        <f>'Σταθμισμένος μέσος όρος'!C13</f>
        <v>15813</v>
      </c>
      <c r="D14" s="51"/>
      <c r="E14" s="39">
        <f t="shared" si="2"/>
        <v>16626.250765971457</v>
      </c>
      <c r="F14" s="40">
        <f t="shared" si="0"/>
        <v>5.1429252258993072E-2</v>
      </c>
      <c r="G14" s="21"/>
      <c r="H14" s="39">
        <f t="shared" si="3"/>
        <v>15667.040344011042</v>
      </c>
      <c r="I14" s="40">
        <f t="shared" si="1"/>
        <v>9.2303583120823263E-3</v>
      </c>
      <c r="J14" s="21"/>
      <c r="K14" s="21"/>
      <c r="L14" s="5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x14ac:dyDescent="0.3">
      <c r="A15" s="45" t="s">
        <v>2</v>
      </c>
      <c r="B15" s="51"/>
      <c r="C15" s="51"/>
      <c r="D15" s="51"/>
      <c r="E15" s="55">
        <f t="shared" si="2"/>
        <v>16300.950459582875</v>
      </c>
      <c r="F15" s="57" t="s">
        <v>18</v>
      </c>
      <c r="G15" s="21"/>
      <c r="H15" s="55">
        <f t="shared" si="3"/>
        <v>15710.828240807728</v>
      </c>
      <c r="I15" s="57" t="s">
        <v>18</v>
      </c>
      <c r="J15" s="21"/>
      <c r="K15" s="21"/>
      <c r="L15" s="5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thickBot="1" x14ac:dyDescent="0.35">
      <c r="A16" s="51"/>
      <c r="B16" s="51"/>
      <c r="C16" s="51"/>
      <c r="D16" s="51"/>
      <c r="E16" s="45"/>
      <c r="F16" s="46">
        <f>AVERAGE(F3:F14)</f>
        <v>0.20578648767977117</v>
      </c>
      <c r="H16" s="45"/>
      <c r="I16" s="46">
        <f>AVERAGE(I3:I14)</f>
        <v>0.18944047032306122</v>
      </c>
      <c r="J16" s="21"/>
      <c r="K16" s="21"/>
      <c r="L16" s="5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6" thickTop="1" thickBot="1" x14ac:dyDescent="0.35">
      <c r="A17" s="131" t="s">
        <v>74</v>
      </c>
      <c r="B17" s="62">
        <f>AVERAGE(B3:B14)</f>
        <v>9647.6666666666661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zoomScaleNormal="100" workbookViewId="0">
      <selection activeCell="C21" sqref="C21"/>
    </sheetView>
  </sheetViews>
  <sheetFormatPr defaultRowHeight="14.4" x14ac:dyDescent="0.3"/>
  <cols>
    <col min="1" max="1" width="24.6640625" bestFit="1" customWidth="1"/>
    <col min="2" max="3" width="28.88671875" bestFit="1" customWidth="1"/>
    <col min="5" max="5" width="19.6640625" bestFit="1" customWidth="1"/>
    <col min="6" max="6" width="18" bestFit="1" customWidth="1"/>
    <col min="7" max="7" width="9.6640625" bestFit="1" customWidth="1"/>
    <col min="8" max="8" width="32.109375" bestFit="1" customWidth="1"/>
    <col min="10" max="10" width="20.109375" bestFit="1" customWidth="1"/>
    <col min="11" max="11" width="31.33203125" bestFit="1" customWidth="1"/>
    <col min="13" max="13" width="32.109375" bestFit="1" customWidth="1"/>
  </cols>
  <sheetData>
    <row r="1" spans="1:36" x14ac:dyDescent="0.3">
      <c r="A1" s="1"/>
      <c r="B1" s="1"/>
      <c r="C1" s="1"/>
      <c r="D1" s="21"/>
      <c r="E1" s="1" t="s">
        <v>21</v>
      </c>
      <c r="F1">
        <v>0.2</v>
      </c>
      <c r="G1" t="s">
        <v>22</v>
      </c>
      <c r="H1">
        <v>0.1</v>
      </c>
      <c r="I1" s="21"/>
      <c r="J1" t="s">
        <v>21</v>
      </c>
      <c r="K1">
        <v>0.3</v>
      </c>
      <c r="L1" t="s">
        <v>22</v>
      </c>
      <c r="M1">
        <v>0.2</v>
      </c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6" x14ac:dyDescent="0.3">
      <c r="A2" s="3" t="str">
        <f>'Σταθμισμένος μέσος όρος'!A1</f>
        <v>Μήνας</v>
      </c>
      <c r="B2" s="133" t="str">
        <f>'Σταθμισμένος μέσος όρος'!B1</f>
        <v>Πραγματικές πωλήσεις 1ου έτους</v>
      </c>
      <c r="C2" s="133" t="str">
        <f>'Σταθμισμένος μέσος όρος'!C1</f>
        <v>Πραγματικές πωλήσεις 2ου έτους</v>
      </c>
      <c r="D2" s="51"/>
      <c r="E2" s="3" t="s">
        <v>75</v>
      </c>
      <c r="F2" s="3" t="s">
        <v>76</v>
      </c>
      <c r="G2" s="3" t="s">
        <v>14</v>
      </c>
      <c r="H2" s="3" t="s">
        <v>17</v>
      </c>
      <c r="I2" s="51"/>
      <c r="J2" s="3" t="s">
        <v>75</v>
      </c>
      <c r="K2" s="3" t="s">
        <v>76</v>
      </c>
      <c r="L2" s="3" t="s">
        <v>14</v>
      </c>
      <c r="M2" s="3" t="s">
        <v>17</v>
      </c>
      <c r="N2" s="5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x14ac:dyDescent="0.3">
      <c r="A3" s="29" t="str">
        <f>'Σταθμισμένος μέσος όρος'!A2</f>
        <v>Ιανουάριος</v>
      </c>
      <c r="B3" s="134">
        <f>Πωλήσεις!C2</f>
        <v>5384</v>
      </c>
      <c r="C3" s="134">
        <f>Πωλήσεις!C14</f>
        <v>8632</v>
      </c>
      <c r="D3" s="36"/>
      <c r="E3" s="70">
        <f>$F$1*C3+(1-$F$1)*(B18+B19)</f>
        <v>9444.5333333333328</v>
      </c>
      <c r="F3" s="70">
        <f>$H$1*(E3-B18)+(1-$H$1)*B19</f>
        <v>-20.313333333333322</v>
      </c>
      <c r="G3" s="33">
        <f>B18+B19</f>
        <v>9647.6666666666661</v>
      </c>
      <c r="H3" s="34">
        <f>ABS(C3-G3)/C3</f>
        <v>0.11766295953042934</v>
      </c>
      <c r="I3" s="51"/>
      <c r="J3" s="70">
        <f>$K$1*C3+(1-$K$1)*(B18+B19)</f>
        <v>9342.9666666666653</v>
      </c>
      <c r="K3" s="70">
        <f>$M$1*(J3-B18)+(1-$M$1)*B19</f>
        <v>-60.940000000000147</v>
      </c>
      <c r="L3" s="33">
        <f>B18+B19</f>
        <v>9647.6666666666661</v>
      </c>
      <c r="M3" s="47">
        <f>ABS(C3-L3)/C3</f>
        <v>0.11766295953042934</v>
      </c>
      <c r="N3" s="5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x14ac:dyDescent="0.3">
      <c r="A4" s="29" t="str">
        <f>'Σταθμισμένος μέσος όρος'!A3</f>
        <v>Φεβρουάριος</v>
      </c>
      <c r="B4" s="135">
        <f>Πωλήσεις!C3</f>
        <v>8081</v>
      </c>
      <c r="C4" s="135">
        <f>Πωλήσεις!C15</f>
        <v>9987</v>
      </c>
      <c r="D4" s="36"/>
      <c r="E4" s="70">
        <f>$F$1*C4+(1-$F$1)*(E3+F3)</f>
        <v>9536.7759999999998</v>
      </c>
      <c r="F4" s="70">
        <f>$H$1*(E4-E3)+(1-$H$1)*F3</f>
        <v>-9.0577333333332906</v>
      </c>
      <c r="G4" s="33">
        <f>E3+F3</f>
        <v>9424.2199999999993</v>
      </c>
      <c r="H4" s="34">
        <f>ABS(C4-G4)/C4</f>
        <v>5.6351256633623774E-2</v>
      </c>
      <c r="I4" s="51"/>
      <c r="J4" s="70">
        <f>$K$1*C4+(1-$K$1)*(J3+K3)</f>
        <v>9493.518666666665</v>
      </c>
      <c r="K4" s="70">
        <f>$M$1*(J4-J3)+(1-$M$1)*K3</f>
        <v>-18.641600000000185</v>
      </c>
      <c r="L4" s="33">
        <f>J3+K3</f>
        <v>9282.0266666666648</v>
      </c>
      <c r="M4" s="34">
        <f>ABS(C4-L4)/C4</f>
        <v>7.0589099162244429E-2</v>
      </c>
      <c r="N4" s="5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x14ac:dyDescent="0.3">
      <c r="A5" s="29" t="str">
        <f>'Σταθμισμένος μέσος όρος'!A4</f>
        <v>Μάρτιος</v>
      </c>
      <c r="B5" s="135">
        <f>Πωλήσεις!C4</f>
        <v>10282</v>
      </c>
      <c r="C5" s="135">
        <f>Πωλήσεις!C16</f>
        <v>17032</v>
      </c>
      <c r="D5" s="36"/>
      <c r="E5" s="70">
        <f t="shared" ref="E5:E14" si="0">$F$1*C5+(1-$F$1)*(E4+F4)</f>
        <v>11028.574613333334</v>
      </c>
      <c r="F5" s="70">
        <f t="shared" ref="F5:F14" si="1">$H$1*(E5-E4)+(1-$H$1)*F4</f>
        <v>141.02790133333346</v>
      </c>
      <c r="G5" s="33">
        <f t="shared" ref="G5:G15" si="2">E4+F4</f>
        <v>9527.7182666666668</v>
      </c>
      <c r="H5" s="34">
        <f t="shared" ref="H5:H14" si="3">ABS(C5-G5)/C5</f>
        <v>0.44059897447941132</v>
      </c>
      <c r="I5" s="51"/>
      <c r="J5" s="70">
        <f t="shared" ref="J5:J14" si="4">$K$1*C5+(1-$K$1)*(J4+K4)</f>
        <v>11742.013946666664</v>
      </c>
      <c r="K5" s="70">
        <f t="shared" ref="K5:K13" si="5">$M$1*(J5-J4)+(1-$M$1)*K4</f>
        <v>434.78577599999971</v>
      </c>
      <c r="L5" s="33">
        <f t="shared" ref="L5:L15" si="6">J4+K4</f>
        <v>9474.8770666666642</v>
      </c>
      <c r="M5" s="34">
        <f t="shared" ref="M5:M14" si="7">ABS(C5-L5)/C5</f>
        <v>0.44370144042586518</v>
      </c>
      <c r="N5" s="5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x14ac:dyDescent="0.3">
      <c r="A6" s="29" t="str">
        <f>'Σταθμισμένος μέσος όρος'!A5</f>
        <v>Απρίλιος</v>
      </c>
      <c r="B6" s="135">
        <f>Πωλήσεις!C5</f>
        <v>9156</v>
      </c>
      <c r="C6" s="135">
        <f>Πωλήσεις!C17</f>
        <v>12354</v>
      </c>
      <c r="D6" s="36"/>
      <c r="E6" s="70">
        <f t="shared" si="0"/>
        <v>11406.482011733333</v>
      </c>
      <c r="F6" s="70">
        <f t="shared" si="1"/>
        <v>164.71585103999999</v>
      </c>
      <c r="G6" s="33">
        <f t="shared" si="2"/>
        <v>11169.602514666667</v>
      </c>
      <c r="H6" s="34">
        <f t="shared" si="3"/>
        <v>9.5871578867843046E-2</v>
      </c>
      <c r="I6" s="51"/>
      <c r="J6" s="70">
        <f t="shared" si="4"/>
        <v>12229.959805866663</v>
      </c>
      <c r="K6" s="70">
        <f t="shared" si="5"/>
        <v>445.41779263999962</v>
      </c>
      <c r="L6" s="33">
        <f t="shared" si="6"/>
        <v>12176.799722666663</v>
      </c>
      <c r="M6" s="34">
        <f t="shared" si="7"/>
        <v>1.4343554907992309E-2</v>
      </c>
      <c r="N6" s="5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x14ac:dyDescent="0.3">
      <c r="A7" s="29" t="str">
        <f>'Σταθμισμένος μέσος όρος'!A6</f>
        <v>Μάιος</v>
      </c>
      <c r="B7" s="135">
        <f>Πωλήσεις!C6</f>
        <v>6118</v>
      </c>
      <c r="C7" s="135">
        <f>Πωλήσεις!C18</f>
        <v>9120</v>
      </c>
      <c r="D7" s="36"/>
      <c r="E7" s="70">
        <f t="shared" si="0"/>
        <v>11080.958290218667</v>
      </c>
      <c r="F7" s="70">
        <f t="shared" si="1"/>
        <v>115.69189378453338</v>
      </c>
      <c r="G7" s="33">
        <f t="shared" si="2"/>
        <v>11571.197862773333</v>
      </c>
      <c r="H7" s="34">
        <f t="shared" si="3"/>
        <v>0.26877169547953217</v>
      </c>
      <c r="I7" s="51"/>
      <c r="J7" s="70">
        <f t="shared" si="4"/>
        <v>11608.764318954663</v>
      </c>
      <c r="K7" s="70">
        <f t="shared" si="5"/>
        <v>232.09513672959969</v>
      </c>
      <c r="L7" s="33">
        <f t="shared" si="6"/>
        <v>12675.377598506662</v>
      </c>
      <c r="M7" s="34">
        <f t="shared" si="7"/>
        <v>0.38984403492397612</v>
      </c>
      <c r="N7" s="5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x14ac:dyDescent="0.3">
      <c r="A8" s="29" t="str">
        <f>'Σταθμισμένος μέσος όρος'!A7</f>
        <v>Ιούνιος</v>
      </c>
      <c r="B8" s="135">
        <f>Πωλήσεις!C7</f>
        <v>9139</v>
      </c>
      <c r="C8" s="135">
        <f>Πωλήσεις!C19</f>
        <v>10986</v>
      </c>
      <c r="D8" s="36"/>
      <c r="E8" s="70">
        <f t="shared" si="0"/>
        <v>11154.52014720256</v>
      </c>
      <c r="F8" s="70">
        <f t="shared" si="1"/>
        <v>111.47889010446939</v>
      </c>
      <c r="G8" s="33">
        <f t="shared" si="2"/>
        <v>11196.6501840032</v>
      </c>
      <c r="H8" s="34">
        <f t="shared" si="3"/>
        <v>1.9174420535517902E-2</v>
      </c>
      <c r="I8" s="51"/>
      <c r="J8" s="70">
        <f t="shared" si="4"/>
        <v>11584.401618978984</v>
      </c>
      <c r="K8" s="70">
        <f t="shared" si="5"/>
        <v>180.80356938854382</v>
      </c>
      <c r="L8" s="33">
        <f t="shared" si="6"/>
        <v>11840.859455684264</v>
      </c>
      <c r="M8" s="34">
        <f t="shared" si="7"/>
        <v>7.78135313748647E-2</v>
      </c>
      <c r="N8" s="5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x14ac:dyDescent="0.3">
      <c r="A9" s="29" t="str">
        <f>'Σταθμισμένος μέσος όρος'!A8</f>
        <v>Ιούλιος</v>
      </c>
      <c r="B9" s="135">
        <f>Πωλήσεις!C8</f>
        <v>12460</v>
      </c>
      <c r="C9" s="135">
        <f>Πωλήσεις!C20</f>
        <v>19873</v>
      </c>
      <c r="D9" s="36"/>
      <c r="E9" s="70">
        <f t="shared" si="0"/>
        <v>12987.399229845623</v>
      </c>
      <c r="F9" s="70">
        <f t="shared" si="1"/>
        <v>283.61890935832878</v>
      </c>
      <c r="G9" s="33">
        <f t="shared" si="2"/>
        <v>11265.999037307029</v>
      </c>
      <c r="H9" s="34">
        <f t="shared" si="3"/>
        <v>0.43310023462451425</v>
      </c>
      <c r="I9" s="51"/>
      <c r="J9" s="70">
        <f t="shared" si="4"/>
        <v>14197.543631857268</v>
      </c>
      <c r="K9" s="70">
        <f t="shared" si="5"/>
        <v>667.27125808649203</v>
      </c>
      <c r="L9" s="33">
        <f t="shared" si="6"/>
        <v>11765.205188367527</v>
      </c>
      <c r="M9" s="34">
        <f t="shared" si="7"/>
        <v>0.4079804162246502</v>
      </c>
      <c r="N9" s="5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x14ac:dyDescent="0.3">
      <c r="A10" s="29" t="str">
        <f>'Σταθμισμένος μέσος όρος'!A9</f>
        <v>Αύγουστος</v>
      </c>
      <c r="B10" s="135">
        <f>Πωλήσεις!C9</f>
        <v>10717</v>
      </c>
      <c r="C10" s="135">
        <f>Πωλήσεις!C21</f>
        <v>14032</v>
      </c>
      <c r="D10" s="36"/>
      <c r="E10" s="70">
        <f t="shared" si="0"/>
        <v>13423.214511363161</v>
      </c>
      <c r="F10" s="70">
        <f t="shared" si="1"/>
        <v>298.83854657424973</v>
      </c>
      <c r="G10" s="33">
        <f t="shared" si="2"/>
        <v>13271.018139203952</v>
      </c>
      <c r="H10" s="34">
        <f t="shared" si="3"/>
        <v>5.4231888597209794E-2</v>
      </c>
      <c r="I10" s="51"/>
      <c r="J10" s="70">
        <f t="shared" si="4"/>
        <v>14614.970422960632</v>
      </c>
      <c r="K10" s="70">
        <f t="shared" si="5"/>
        <v>617.30236468986641</v>
      </c>
      <c r="L10" s="33">
        <f t="shared" si="6"/>
        <v>14864.81488994376</v>
      </c>
      <c r="M10" s="34">
        <f t="shared" si="7"/>
        <v>5.9351118154486897E-2</v>
      </c>
      <c r="N10" s="5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x14ac:dyDescent="0.3">
      <c r="A11" s="29" t="str">
        <f>'Σταθμισμένος μέσος όρος'!A10</f>
        <v>Σεπτέμβριος</v>
      </c>
      <c r="B11" s="135">
        <f>Πωλήσεις!C10</f>
        <v>7825</v>
      </c>
      <c r="C11" s="135">
        <f>Πωλήσεις!C22</f>
        <v>10306</v>
      </c>
      <c r="D11" s="36"/>
      <c r="E11" s="70">
        <f t="shared" si="0"/>
        <v>13038.84244634993</v>
      </c>
      <c r="F11" s="70">
        <f t="shared" si="1"/>
        <v>230.51748541550165</v>
      </c>
      <c r="G11" s="33">
        <f t="shared" si="2"/>
        <v>13722.053057937412</v>
      </c>
      <c r="H11" s="34">
        <f t="shared" si="3"/>
        <v>0.33146255171137318</v>
      </c>
      <c r="I11" s="51"/>
      <c r="J11" s="70">
        <f t="shared" si="4"/>
        <v>13754.390951355346</v>
      </c>
      <c r="K11" s="70">
        <f t="shared" si="5"/>
        <v>321.72599743083595</v>
      </c>
      <c r="L11" s="33">
        <f t="shared" si="6"/>
        <v>15232.272787650498</v>
      </c>
      <c r="M11" s="34">
        <f t="shared" si="7"/>
        <v>0.47800046454982514</v>
      </c>
      <c r="N11" s="5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x14ac:dyDescent="0.3">
      <c r="A12" s="29" t="str">
        <f>'Σταθμισμένος μέσος όρος'!A11</f>
        <v>Οκτώβριος</v>
      </c>
      <c r="B12" s="135">
        <f>Πωλήσεις!C11</f>
        <v>9693</v>
      </c>
      <c r="C12" s="135">
        <f>Πωλήσεις!C23</f>
        <v>12569</v>
      </c>
      <c r="D12" s="36"/>
      <c r="E12" s="70">
        <f t="shared" si="0"/>
        <v>13129.287945412347</v>
      </c>
      <c r="F12" s="70">
        <f t="shared" si="1"/>
        <v>216.51028678019313</v>
      </c>
      <c r="G12" s="33">
        <f t="shared" si="2"/>
        <v>13269.359931765432</v>
      </c>
      <c r="H12" s="34">
        <f t="shared" si="3"/>
        <v>5.5721213443029008E-2</v>
      </c>
      <c r="I12" s="51"/>
      <c r="J12" s="70">
        <f t="shared" si="4"/>
        <v>13623.981864150326</v>
      </c>
      <c r="K12" s="70">
        <f t="shared" si="5"/>
        <v>231.29898050366472</v>
      </c>
      <c r="L12" s="33">
        <f t="shared" si="6"/>
        <v>14076.116948786183</v>
      </c>
      <c r="M12" s="34">
        <f t="shared" si="7"/>
        <v>0.11990746668678356</v>
      </c>
      <c r="N12" s="5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x14ac:dyDescent="0.3">
      <c r="A13" s="29" t="str">
        <f>'Σταθμισμένος μέσος όρος'!A12</f>
        <v>Νοέμβριος</v>
      </c>
      <c r="B13" s="135">
        <f>Πωλήσεις!C12</f>
        <v>15177</v>
      </c>
      <c r="C13" s="135">
        <f>Πωλήσεις!C24</f>
        <v>22548</v>
      </c>
      <c r="D13" s="36"/>
      <c r="E13" s="70">
        <f t="shared" si="0"/>
        <v>15186.238585754032</v>
      </c>
      <c r="F13" s="70">
        <f t="shared" si="1"/>
        <v>400.55432213634236</v>
      </c>
      <c r="G13" s="33">
        <f t="shared" si="2"/>
        <v>13345.798232192539</v>
      </c>
      <c r="H13" s="34">
        <f t="shared" si="3"/>
        <v>0.40811609756109013</v>
      </c>
      <c r="I13" s="51"/>
      <c r="J13" s="70">
        <f t="shared" si="4"/>
        <v>16463.096591257792</v>
      </c>
      <c r="K13" s="70">
        <f t="shared" si="5"/>
        <v>752.8621298244251</v>
      </c>
      <c r="L13" s="33">
        <f t="shared" si="6"/>
        <v>13855.280844653991</v>
      </c>
      <c r="M13" s="34">
        <f t="shared" si="7"/>
        <v>0.38552062956120314</v>
      </c>
      <c r="N13" s="5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x14ac:dyDescent="0.3">
      <c r="A14" s="48" t="str">
        <f>'Σταθμισμένος μέσος όρος'!A13</f>
        <v>Δεκέμβριος</v>
      </c>
      <c r="B14" s="136">
        <f>Πωλήσεις!C13</f>
        <v>11740</v>
      </c>
      <c r="C14" s="136">
        <f>Πωλήσεις!C25</f>
        <v>15813</v>
      </c>
      <c r="D14" s="36"/>
      <c r="E14" s="71">
        <f t="shared" si="0"/>
        <v>15632.034326312301</v>
      </c>
      <c r="F14" s="71">
        <f t="shared" si="1"/>
        <v>405.07846397853507</v>
      </c>
      <c r="G14" s="39">
        <f t="shared" si="2"/>
        <v>15586.792907890374</v>
      </c>
      <c r="H14" s="40">
        <f t="shared" si="3"/>
        <v>1.430513451651335E-2</v>
      </c>
      <c r="I14" s="51"/>
      <c r="J14" s="71">
        <f t="shared" si="4"/>
        <v>16795.071104757553</v>
      </c>
      <c r="K14" s="71">
        <f>$M$1*(J14-J13)+(1-$M$1)*K13</f>
        <v>668.68460655949229</v>
      </c>
      <c r="L14" s="39">
        <f t="shared" si="6"/>
        <v>17215.958721082217</v>
      </c>
      <c r="M14" s="40">
        <f t="shared" si="7"/>
        <v>8.8721856768621848E-2</v>
      </c>
      <c r="N14" s="5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x14ac:dyDescent="0.3">
      <c r="A15" s="45" t="s">
        <v>2</v>
      </c>
      <c r="B15" s="51"/>
      <c r="C15" s="51"/>
      <c r="D15" s="51"/>
      <c r="E15" s="67"/>
      <c r="F15" s="51"/>
      <c r="G15" s="55">
        <f t="shared" si="2"/>
        <v>16037.112790290836</v>
      </c>
      <c r="H15" s="57" t="s">
        <v>18</v>
      </c>
      <c r="I15" s="51"/>
      <c r="J15" s="67"/>
      <c r="K15" s="45"/>
      <c r="L15" s="55">
        <f t="shared" si="6"/>
        <v>17463.755711317044</v>
      </c>
      <c r="M15" s="57" t="s">
        <v>18</v>
      </c>
      <c r="N15" s="45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5" thickBot="1" x14ac:dyDescent="0.35">
      <c r="A16" s="51"/>
      <c r="B16" s="51"/>
      <c r="C16" s="51"/>
      <c r="D16" s="51"/>
      <c r="E16" s="51"/>
      <c r="F16" s="51"/>
      <c r="G16" s="45"/>
      <c r="H16" s="46">
        <f>AVERAGE(H3:H14)</f>
        <v>0.19128066716500725</v>
      </c>
      <c r="I16" s="51"/>
      <c r="J16" s="51"/>
      <c r="K16" s="45"/>
      <c r="L16" s="45"/>
      <c r="M16" s="46">
        <f>AVERAGE(M3:M14)</f>
        <v>0.22111971435591191</v>
      </c>
      <c r="N16" s="45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ht="15.6" thickTop="1" thickBot="1" x14ac:dyDescent="0.3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x14ac:dyDescent="0.3">
      <c r="A18" s="63" t="s">
        <v>45</v>
      </c>
      <c r="B18" s="64">
        <f>AVERAGE(B3:B14)</f>
        <v>9647.6666666666661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ht="15" thickBot="1" x14ac:dyDescent="0.35">
      <c r="A19" s="65" t="s">
        <v>78</v>
      </c>
      <c r="B19" s="66">
        <v>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spans="1:36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36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spans="1:36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  <row r="56" spans="1:36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 spans="1:36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spans="1:36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spans="1:36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spans="1:36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</row>
    <row r="61" spans="1:36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</row>
    <row r="62" spans="1:36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 spans="1:36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spans="1:36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 spans="1:36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1:36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</row>
    <row r="67" spans="1:36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</row>
    <row r="70" spans="1:36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</row>
    <row r="71" spans="1:36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36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1:36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1:36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1:36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1:36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</row>
    <row r="78" spans="1:36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</row>
    <row r="79" spans="1:36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1:36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1:36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1:36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</row>
    <row r="83" spans="1:36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</row>
    <row r="84" spans="1:36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  <row r="85" spans="1:36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1:36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</row>
    <row r="87" spans="1:36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</row>
    <row r="88" spans="1:36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 spans="1:36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</row>
    <row r="90" spans="1:36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</row>
    <row r="91" spans="1:36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</row>
    <row r="92" spans="1:36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</row>
    <row r="93" spans="1:36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</row>
    <row r="94" spans="1:36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</row>
    <row r="95" spans="1:36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</row>
    <row r="96" spans="1:36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</row>
    <row r="97" spans="1:36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</row>
    <row r="98" spans="1:36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</row>
    <row r="99" spans="1:36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</row>
    <row r="100" spans="1:36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</row>
    <row r="101" spans="1:36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</row>
    <row r="102" spans="1:36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</row>
    <row r="103" spans="1:36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</row>
    <row r="104" spans="1:36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</row>
    <row r="105" spans="1:36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</row>
    <row r="106" spans="1:36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</row>
    <row r="107" spans="1:36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</row>
    <row r="108" spans="1:36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</row>
    <row r="109" spans="1:36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</row>
    <row r="110" spans="1:36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</row>
    <row r="111" spans="1:36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</row>
    <row r="112" spans="1:36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</row>
    <row r="113" spans="1:36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</row>
    <row r="114" spans="1:36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</row>
    <row r="115" spans="1:36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</row>
    <row r="116" spans="1:36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</row>
    <row r="117" spans="1:36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</row>
    <row r="118" spans="1:36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</row>
    <row r="119" spans="1:36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</row>
    <row r="120" spans="1:36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</row>
    <row r="121" spans="1:36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</row>
    <row r="122" spans="1:36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</row>
    <row r="123" spans="1:36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</row>
    <row r="124" spans="1:36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</row>
    <row r="125" spans="1:36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</row>
    <row r="126" spans="1:36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</row>
    <row r="127" spans="1:36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</row>
    <row r="128" spans="1:36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</row>
    <row r="129" spans="1:36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</row>
    <row r="130" spans="1:36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</row>
    <row r="131" spans="1:36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</row>
    <row r="132" spans="1:36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</row>
    <row r="133" spans="1:36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</row>
    <row r="134" spans="1:36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</row>
    <row r="135" spans="1:36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</row>
    <row r="136" spans="1:36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</row>
    <row r="137" spans="1:36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</row>
    <row r="138" spans="1:36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</row>
    <row r="139" spans="1:36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 spans="1:36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</row>
    <row r="141" spans="1:36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</row>
    <row r="142" spans="1:36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</row>
    <row r="143" spans="1:36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</row>
    <row r="144" spans="1:36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</row>
    <row r="145" spans="3:36" x14ac:dyDescent="0.3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</row>
    <row r="146" spans="3:36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</row>
    <row r="147" spans="3:36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</row>
    <row r="148" spans="3:36" x14ac:dyDescent="0.3"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1"/>
  <sheetViews>
    <sheetView zoomScale="60" zoomScaleNormal="60" workbookViewId="0">
      <selection activeCell="N2" sqref="N2"/>
    </sheetView>
  </sheetViews>
  <sheetFormatPr defaultRowHeight="14.4" x14ac:dyDescent="0.3"/>
  <cols>
    <col min="1" max="1" width="5" bestFit="1" customWidth="1"/>
    <col min="2" max="3" width="28.88671875" bestFit="1" customWidth="1"/>
    <col min="4" max="4" width="14.109375" customWidth="1"/>
    <col min="5" max="5" width="19.6640625" bestFit="1" customWidth="1"/>
    <col min="6" max="6" width="18" bestFit="1" customWidth="1"/>
    <col min="7" max="7" width="31.33203125" bestFit="1" customWidth="1"/>
    <col min="8" max="8" width="9.6640625" bestFit="1" customWidth="1"/>
    <col min="9" max="9" width="32.109375" bestFit="1" customWidth="1"/>
    <col min="12" max="12" width="19.6640625" bestFit="1" customWidth="1"/>
    <col min="13" max="13" width="18" bestFit="1" customWidth="1"/>
    <col min="14" max="14" width="31.33203125" bestFit="1" customWidth="1"/>
    <col min="15" max="16" width="32.109375" bestFit="1" customWidth="1"/>
  </cols>
  <sheetData>
    <row r="1" spans="1:51" x14ac:dyDescent="0.3">
      <c r="A1" s="21"/>
      <c r="B1" s="21"/>
      <c r="C1" s="51"/>
      <c r="D1" s="51"/>
      <c r="E1" s="29" t="s">
        <v>21</v>
      </c>
      <c r="F1" s="29">
        <v>0.3</v>
      </c>
      <c r="G1" s="29" t="s">
        <v>22</v>
      </c>
      <c r="H1" s="29">
        <v>0.7</v>
      </c>
      <c r="I1" s="29" t="s">
        <v>23</v>
      </c>
      <c r="J1" s="29">
        <v>1</v>
      </c>
      <c r="K1" s="51"/>
      <c r="L1" s="29" t="s">
        <v>21</v>
      </c>
      <c r="M1" s="29">
        <v>0.3</v>
      </c>
      <c r="N1" s="29" t="s">
        <v>22</v>
      </c>
      <c r="O1" s="29">
        <v>0.2</v>
      </c>
      <c r="P1" s="29" t="s">
        <v>23</v>
      </c>
      <c r="Q1" s="29">
        <v>0.2</v>
      </c>
      <c r="R1" s="5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</row>
    <row r="2" spans="1:51" x14ac:dyDescent="0.3">
      <c r="A2" s="3" t="s">
        <v>50</v>
      </c>
      <c r="B2" s="3" t="s">
        <v>0</v>
      </c>
      <c r="C2" s="3" t="s">
        <v>24</v>
      </c>
      <c r="D2" s="51"/>
      <c r="E2" s="3" t="s">
        <v>75</v>
      </c>
      <c r="F2" s="3" t="s">
        <v>76</v>
      </c>
      <c r="G2" s="3" t="s">
        <v>77</v>
      </c>
      <c r="H2" s="3" t="s">
        <v>14</v>
      </c>
      <c r="I2" s="3" t="s">
        <v>17</v>
      </c>
      <c r="J2" s="51"/>
      <c r="K2" s="51"/>
      <c r="L2" s="3" t="s">
        <v>75</v>
      </c>
      <c r="M2" s="3" t="s">
        <v>76</v>
      </c>
      <c r="N2" s="3" t="s">
        <v>77</v>
      </c>
      <c r="O2" s="3" t="s">
        <v>14</v>
      </c>
      <c r="P2" s="3" t="s">
        <v>17</v>
      </c>
      <c r="Q2" s="51"/>
      <c r="R2" s="5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 spans="1:51" x14ac:dyDescent="0.3">
      <c r="A3" s="137">
        <v>2014</v>
      </c>
      <c r="B3" s="2" t="s">
        <v>2</v>
      </c>
      <c r="C3" s="33">
        <f>Πωλήσεις!C2</f>
        <v>5384</v>
      </c>
      <c r="D3" s="51"/>
      <c r="E3" s="29"/>
      <c r="F3" s="68"/>
      <c r="G3" s="69">
        <f>C3/$E$6</f>
        <v>0.65452998206850443</v>
      </c>
      <c r="H3" s="29"/>
      <c r="I3" s="29"/>
      <c r="J3" s="51"/>
      <c r="K3" s="51"/>
      <c r="L3" s="29"/>
      <c r="M3" s="29"/>
      <c r="N3" s="47">
        <f>C3/$L$6</f>
        <v>0.65452998206850443</v>
      </c>
      <c r="O3" s="29"/>
      <c r="P3" s="29"/>
      <c r="Q3" s="51"/>
      <c r="R3" s="5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</row>
    <row r="4" spans="1:51" x14ac:dyDescent="0.3">
      <c r="A4" s="138"/>
      <c r="B4" s="2" t="s">
        <v>3</v>
      </c>
      <c r="C4" s="33">
        <f>Πωλήσεις!C3</f>
        <v>8081</v>
      </c>
      <c r="D4" s="51"/>
      <c r="E4" s="29"/>
      <c r="F4" s="68"/>
      <c r="G4" s="69">
        <f t="shared" ref="G4:G6" si="0">C4/$E$6</f>
        <v>0.98240282041151261</v>
      </c>
      <c r="H4" s="29"/>
      <c r="I4" s="29"/>
      <c r="J4" s="51"/>
      <c r="K4" s="51"/>
      <c r="L4" s="29"/>
      <c r="M4" s="29"/>
      <c r="N4" s="47">
        <f t="shared" ref="N4:N6" si="1">C4/$L$6</f>
        <v>0.98240282041151261</v>
      </c>
      <c r="O4" s="29"/>
      <c r="P4" s="29"/>
      <c r="Q4" s="51"/>
      <c r="R4" s="5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</row>
    <row r="5" spans="1:51" x14ac:dyDescent="0.3">
      <c r="A5" s="138"/>
      <c r="B5" s="2" t="s">
        <v>4</v>
      </c>
      <c r="C5" s="33">
        <f>Πωλήσεις!C4</f>
        <v>10282</v>
      </c>
      <c r="D5" s="51"/>
      <c r="E5" s="29"/>
      <c r="F5" s="68"/>
      <c r="G5" s="69">
        <f t="shared" si="0"/>
        <v>1.2499772057259217</v>
      </c>
      <c r="H5" s="29"/>
      <c r="I5" s="29"/>
      <c r="J5" s="51"/>
      <c r="K5" s="51"/>
      <c r="L5" s="29"/>
      <c r="M5" s="29"/>
      <c r="N5" s="47">
        <f t="shared" si="1"/>
        <v>1.2499772057259217</v>
      </c>
      <c r="O5" s="29"/>
      <c r="P5" s="29"/>
      <c r="Q5" s="51"/>
      <c r="R5" s="5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</row>
    <row r="6" spans="1:51" x14ac:dyDescent="0.3">
      <c r="A6" s="138"/>
      <c r="B6" s="2" t="s">
        <v>5</v>
      </c>
      <c r="C6" s="33">
        <f>Πωλήσεις!C5</f>
        <v>9156</v>
      </c>
      <c r="D6" s="51"/>
      <c r="E6" s="29">
        <f>AVERAGE($C$3:$C$6)</f>
        <v>8225.75</v>
      </c>
      <c r="F6" s="68">
        <v>0</v>
      </c>
      <c r="G6" s="69">
        <f t="shared" si="0"/>
        <v>1.1130899917940613</v>
      </c>
      <c r="H6" s="29"/>
      <c r="I6" s="29"/>
      <c r="J6" s="51"/>
      <c r="K6" s="51"/>
      <c r="L6" s="70">
        <f>AVERAGE($C$3:$C$6)</f>
        <v>8225.75</v>
      </c>
      <c r="M6" s="47">
        <v>0</v>
      </c>
      <c r="N6" s="47">
        <f t="shared" si="1"/>
        <v>1.1130899917940613</v>
      </c>
      <c r="O6" s="47"/>
      <c r="P6" s="29"/>
      <c r="Q6" s="51"/>
      <c r="R6" s="5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</row>
    <row r="7" spans="1:51" x14ac:dyDescent="0.3">
      <c r="A7" s="138"/>
      <c r="B7" s="2" t="s">
        <v>6</v>
      </c>
      <c r="C7" s="33">
        <f>Πωλήσεις!C6</f>
        <v>6118</v>
      </c>
      <c r="D7" s="51"/>
      <c r="E7" s="47">
        <f>$F$1*(C7/G3)+(1-$F$1)*(E6+F6)</f>
        <v>8562.1746192421979</v>
      </c>
      <c r="F7" s="47">
        <f t="shared" ref="F7:F26" si="2">$H$1*(E7-E6)+(1-$H$1)*F6</f>
        <v>235.49723346953849</v>
      </c>
      <c r="G7" s="47">
        <f>$J$1*(C7/E7)+(1-$J$1)*G3</f>
        <v>0.714538101833466</v>
      </c>
      <c r="H7" s="33">
        <f>(E6+F6)*G3</f>
        <v>5384</v>
      </c>
      <c r="I7" s="34">
        <f t="shared" ref="I7:I14" si="3">ABS(C7-H7)/C7</f>
        <v>0.11997384766263484</v>
      </c>
      <c r="J7" s="51"/>
      <c r="K7" s="51"/>
      <c r="L7" s="70">
        <f>$M$1*(C7/N3)+(1-$M$1)*(L6+M6)</f>
        <v>8562.1746192421979</v>
      </c>
      <c r="M7" s="47">
        <f>$O$1*(L7-L6)+(1-$O$1)*M6</f>
        <v>67.284923848439576</v>
      </c>
      <c r="N7" s="47">
        <f>$Q$1*(C7/L7)+(1-$Q$1)*N3</f>
        <v>0.66653160602149686</v>
      </c>
      <c r="O7" s="33">
        <f>(L6+M6)*N3</f>
        <v>5384</v>
      </c>
      <c r="P7" s="34">
        <f>ABS(C7-O7)/C7</f>
        <v>0.11997384766263484</v>
      </c>
      <c r="Q7" s="51"/>
      <c r="R7" s="5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</row>
    <row r="8" spans="1:51" x14ac:dyDescent="0.3">
      <c r="A8" s="138"/>
      <c r="B8" s="2" t="s">
        <v>7</v>
      </c>
      <c r="C8" s="33">
        <f>Πωλήσεις!C7</f>
        <v>9139</v>
      </c>
      <c r="D8" s="51"/>
      <c r="E8" s="47">
        <f t="shared" ref="E8:E26" si="4">$F$1*(C8/G4)+(1-$F$1)*(E7+F7)</f>
        <v>8949.1806885576625</v>
      </c>
      <c r="F8" s="47">
        <f t="shared" si="2"/>
        <v>341.55341856168678</v>
      </c>
      <c r="G8" s="47">
        <f t="shared" ref="G8:G26" si="5">$J$1*(C8/E8)+(1-$J$1)*G4</f>
        <v>1.021210803318011</v>
      </c>
      <c r="H8" s="33">
        <f t="shared" ref="H8:H26" si="6">(E7+F7)*G4</f>
        <v>8642.8576411589856</v>
      </c>
      <c r="I8" s="34">
        <f t="shared" si="3"/>
        <v>5.4288473447971809E-2</v>
      </c>
      <c r="J8" s="51"/>
      <c r="K8" s="51"/>
      <c r="L8" s="70">
        <f t="shared" ref="L8:L26" si="7">$M$1*(C8/N4)+(1-$M$1)*(L7+M7)</f>
        <v>8831.4320718228937</v>
      </c>
      <c r="M8" s="47">
        <f t="shared" ref="M8:M26" si="8">$O$1*(L8-L7)+(1-$O$1)*M7</f>
        <v>107.67942959489082</v>
      </c>
      <c r="N8" s="47">
        <f t="shared" ref="N8:N26" si="9">$Q$1*(C8/L8)+(1-$Q$1)*N4</f>
        <v>0.99288755766824022</v>
      </c>
      <c r="O8" s="33">
        <f t="shared" ref="O8:O27" si="10">(L7+M7)*N4</f>
        <v>8477.605393759286</v>
      </c>
      <c r="P8" s="34">
        <f t="shared" ref="P8:P26" si="11">ABS(C8-O8)/C8</f>
        <v>7.2370566390273991E-2</v>
      </c>
      <c r="Q8" s="51"/>
      <c r="R8" s="5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</row>
    <row r="9" spans="1:51" x14ac:dyDescent="0.3">
      <c r="A9" s="138"/>
      <c r="B9" s="2" t="s">
        <v>8</v>
      </c>
      <c r="C9" s="33">
        <f>Πωλήσεις!C8</f>
        <v>12460</v>
      </c>
      <c r="D9" s="51"/>
      <c r="E9" s="47">
        <f t="shared" si="4"/>
        <v>9493.9684071757238</v>
      </c>
      <c r="F9" s="47">
        <f t="shared" si="2"/>
        <v>483.81742860114889</v>
      </c>
      <c r="G9" s="47">
        <f t="shared" si="5"/>
        <v>1.3124122037927251</v>
      </c>
      <c r="H9" s="33">
        <f t="shared" si="6"/>
        <v>11613.205858359561</v>
      </c>
      <c r="I9" s="34">
        <f t="shared" si="3"/>
        <v>6.7961006552202177E-2</v>
      </c>
      <c r="J9" s="51"/>
      <c r="K9" s="51"/>
      <c r="L9" s="70">
        <f t="shared" si="7"/>
        <v>9247.8325831846287</v>
      </c>
      <c r="M9" s="47">
        <f t="shared" si="8"/>
        <v>169.42364594825966</v>
      </c>
      <c r="N9" s="47">
        <f t="shared" si="9"/>
        <v>1.2694503105978023</v>
      </c>
      <c r="O9" s="33">
        <f t="shared" si="10"/>
        <v>11173.685616214652</v>
      </c>
      <c r="P9" s="34">
        <f t="shared" si="11"/>
        <v>0.10323550431664107</v>
      </c>
      <c r="Q9" s="51"/>
      <c r="R9" s="5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</row>
    <row r="10" spans="1:51" x14ac:dyDescent="0.3">
      <c r="A10" s="138"/>
      <c r="B10" s="2" t="s">
        <v>9</v>
      </c>
      <c r="C10" s="33">
        <f>Πωλήσεις!C9</f>
        <v>10717</v>
      </c>
      <c r="D10" s="51"/>
      <c r="E10" s="47">
        <f t="shared" si="4"/>
        <v>9872.8957845850946</v>
      </c>
      <c r="F10" s="47">
        <f t="shared" si="2"/>
        <v>410.39439276690422</v>
      </c>
      <c r="G10" s="47">
        <f t="shared" si="5"/>
        <v>1.0854971260542257</v>
      </c>
      <c r="H10" s="33">
        <f t="shared" si="6"/>
        <v>11106.17355406778</v>
      </c>
      <c r="I10" s="34">
        <f t="shared" si="3"/>
        <v>3.6313665584378096E-2</v>
      </c>
      <c r="J10" s="51"/>
      <c r="K10" s="51"/>
      <c r="L10" s="70">
        <f t="shared" si="7"/>
        <v>9480.5250599343053</v>
      </c>
      <c r="M10" s="47">
        <f t="shared" si="8"/>
        <v>182.07741210854306</v>
      </c>
      <c r="N10" s="47">
        <f t="shared" si="9"/>
        <v>1.116556517915674</v>
      </c>
      <c r="O10" s="33">
        <f t="shared" si="10"/>
        <v>10482.2536588081</v>
      </c>
      <c r="P10" s="34">
        <f t="shared" si="11"/>
        <v>2.19041094701782E-2</v>
      </c>
      <c r="Q10" s="51"/>
      <c r="R10" s="5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x14ac:dyDescent="0.3">
      <c r="A11" s="138"/>
      <c r="B11" s="2" t="s">
        <v>10</v>
      </c>
      <c r="C11" s="33">
        <f>Πωλήσεις!C10</f>
        <v>7825</v>
      </c>
      <c r="D11" s="51"/>
      <c r="E11" s="47">
        <f t="shared" si="4"/>
        <v>10483.642273978216</v>
      </c>
      <c r="F11" s="47">
        <f t="shared" si="2"/>
        <v>550.64086040525592</v>
      </c>
      <c r="G11" s="47">
        <f t="shared" si="5"/>
        <v>0.74640089727428827</v>
      </c>
      <c r="H11" s="33">
        <f t="shared" si="6"/>
        <v>7347.8026439278228</v>
      </c>
      <c r="I11" s="34">
        <f t="shared" si="3"/>
        <v>6.0983687676955549E-2</v>
      </c>
      <c r="J11" s="51"/>
      <c r="K11" s="51"/>
      <c r="L11" s="70">
        <f t="shared" si="7"/>
        <v>10285.785248427501</v>
      </c>
      <c r="M11" s="47">
        <f t="shared" si="8"/>
        <v>306.71396738547355</v>
      </c>
      <c r="N11" s="47">
        <f t="shared" si="9"/>
        <v>0.68537701287697383</v>
      </c>
      <c r="O11" s="33">
        <f t="shared" si="10"/>
        <v>6440.4299440380055</v>
      </c>
      <c r="P11" s="34">
        <f t="shared" si="11"/>
        <v>0.17694186018683636</v>
      </c>
      <c r="Q11" s="51"/>
      <c r="R11" s="5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</row>
    <row r="12" spans="1:51" x14ac:dyDescent="0.3">
      <c r="A12" s="138"/>
      <c r="B12" s="2" t="s">
        <v>11</v>
      </c>
      <c r="C12" s="33">
        <f>Πωλήσεις!C11</f>
        <v>9693</v>
      </c>
      <c r="D12" s="51"/>
      <c r="E12" s="47">
        <f t="shared" si="4"/>
        <v>10571.500385145881</v>
      </c>
      <c r="F12" s="47">
        <f t="shared" si="2"/>
        <v>226.69293593894224</v>
      </c>
      <c r="G12" s="47">
        <f t="shared" si="5"/>
        <v>0.9168991767355682</v>
      </c>
      <c r="H12" s="33">
        <f t="shared" si="6"/>
        <v>11268.329143702125</v>
      </c>
      <c r="I12" s="34">
        <f t="shared" si="3"/>
        <v>0.16252235053153052</v>
      </c>
      <c r="J12" s="51"/>
      <c r="K12" s="51"/>
      <c r="L12" s="70">
        <f t="shared" si="7"/>
        <v>10343.479877331141</v>
      </c>
      <c r="M12" s="47">
        <f t="shared" si="8"/>
        <v>256.91009968910697</v>
      </c>
      <c r="N12" s="47">
        <f t="shared" si="9"/>
        <v>0.98173246325058161</v>
      </c>
      <c r="O12" s="33">
        <f t="shared" si="10"/>
        <v>10517.160675991296</v>
      </c>
      <c r="P12" s="34">
        <f t="shared" si="11"/>
        <v>8.5026377384844282E-2</v>
      </c>
      <c r="Q12" s="51"/>
      <c r="R12" s="5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</row>
    <row r="13" spans="1:51" x14ac:dyDescent="0.3">
      <c r="A13" s="138"/>
      <c r="B13" s="8" t="s">
        <v>12</v>
      </c>
      <c r="C13" s="33">
        <f>Πωλήσεις!C12</f>
        <v>15177</v>
      </c>
      <c r="D13" s="51"/>
      <c r="E13" s="47">
        <f t="shared" si="4"/>
        <v>11027.995963179263</v>
      </c>
      <c r="F13" s="47">
        <f t="shared" si="2"/>
        <v>387.55478540505015</v>
      </c>
      <c r="G13" s="47">
        <f t="shared" si="5"/>
        <v>1.3762246604617563</v>
      </c>
      <c r="H13" s="33">
        <f t="shared" si="6"/>
        <v>14171.680693504815</v>
      </c>
      <c r="I13" s="34">
        <f t="shared" si="3"/>
        <v>6.6239659122038927E-2</v>
      </c>
      <c r="J13" s="51"/>
      <c r="K13" s="51"/>
      <c r="L13" s="70">
        <f t="shared" si="7"/>
        <v>11006.943499482348</v>
      </c>
      <c r="M13" s="47">
        <f t="shared" si="8"/>
        <v>338.22080418152689</v>
      </c>
      <c r="N13" s="47">
        <f t="shared" si="9"/>
        <v>1.2913316286204908</v>
      </c>
      <c r="O13" s="33">
        <f t="shared" si="10"/>
        <v>13456.668348786185</v>
      </c>
      <c r="P13" s="34">
        <f t="shared" si="11"/>
        <v>0.11335123220753873</v>
      </c>
      <c r="Q13" s="51"/>
      <c r="R13" s="5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</row>
    <row r="14" spans="1:51" x14ac:dyDescent="0.3">
      <c r="A14" s="138"/>
      <c r="B14" s="8" t="s">
        <v>13</v>
      </c>
      <c r="C14" s="39">
        <f>Πωλήσεις!C13</f>
        <v>11740</v>
      </c>
      <c r="D14" s="51"/>
      <c r="E14" s="47">
        <f t="shared" si="4"/>
        <v>11235.481861912229</v>
      </c>
      <c r="F14" s="47">
        <f t="shared" si="2"/>
        <v>261.50656473459139</v>
      </c>
      <c r="G14" s="47">
        <f t="shared" si="5"/>
        <v>1.0449040053901084</v>
      </c>
      <c r="H14" s="33">
        <f t="shared" si="6"/>
        <v>12391.547529914436</v>
      </c>
      <c r="I14" s="34">
        <f t="shared" si="3"/>
        <v>5.5498086023376185E-2</v>
      </c>
      <c r="J14" s="51"/>
      <c r="K14" s="51"/>
      <c r="L14" s="70">
        <f t="shared" si="7"/>
        <v>11095.956009628322</v>
      </c>
      <c r="M14" s="47">
        <f t="shared" si="8"/>
        <v>288.3791453744164</v>
      </c>
      <c r="N14" s="47">
        <f t="shared" si="9"/>
        <v>1.1048538398500307</v>
      </c>
      <c r="O14" s="33">
        <f t="shared" si="10"/>
        <v>12667.517150080137</v>
      </c>
      <c r="P14" s="34">
        <f t="shared" si="11"/>
        <v>7.9004867979568752E-2</v>
      </c>
      <c r="Q14" s="51"/>
      <c r="R14" s="5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</row>
    <row r="15" spans="1:51" x14ac:dyDescent="0.3">
      <c r="A15" s="137">
        <v>2015</v>
      </c>
      <c r="B15" s="5" t="s">
        <v>2</v>
      </c>
      <c r="C15" s="33">
        <f>Πωλήσεις!C14</f>
        <v>8632</v>
      </c>
      <c r="D15" s="51"/>
      <c r="E15" s="47">
        <f t="shared" si="4"/>
        <v>11517.341104108873</v>
      </c>
      <c r="F15" s="47">
        <f t="shared" si="2"/>
        <v>275.75343895802826</v>
      </c>
      <c r="G15" s="47">
        <f t="shared" si="5"/>
        <v>0.74947854040030892</v>
      </c>
      <c r="H15" s="33">
        <f t="shared" si="6"/>
        <v>8581.3624776012948</v>
      </c>
      <c r="I15" s="34">
        <f>ABS(C15-H15)/C15</f>
        <v>5.8662560702855866E-3</v>
      </c>
      <c r="J15" s="51"/>
      <c r="K15" s="51"/>
      <c r="L15" s="70">
        <f t="shared" si="7"/>
        <v>11747.393017590895</v>
      </c>
      <c r="M15" s="47">
        <f t="shared" si="8"/>
        <v>360.99071789204777</v>
      </c>
      <c r="N15" s="47">
        <f t="shared" si="9"/>
        <v>0.6952618760741498</v>
      </c>
      <c r="O15" s="33">
        <f t="shared" si="10"/>
        <v>7802.561622126098</v>
      </c>
      <c r="P15" s="34">
        <f t="shared" si="11"/>
        <v>9.6088783349617943E-2</v>
      </c>
      <c r="Q15" s="51"/>
      <c r="R15" s="5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</row>
    <row r="16" spans="1:51" x14ac:dyDescent="0.3">
      <c r="A16" s="138"/>
      <c r="B16" s="8" t="s">
        <v>3</v>
      </c>
      <c r="C16" s="33">
        <f>Πωλήσεις!C15</f>
        <v>9987</v>
      </c>
      <c r="D16" s="51"/>
      <c r="E16" s="47">
        <f t="shared" si="4"/>
        <v>11522.810078210958</v>
      </c>
      <c r="F16" s="47">
        <f t="shared" si="2"/>
        <v>86.554313558867818</v>
      </c>
      <c r="G16" s="47">
        <f t="shared" si="5"/>
        <v>0.86671566503425268</v>
      </c>
      <c r="H16" s="33">
        <f t="shared" si="6"/>
        <v>10813.078677702764</v>
      </c>
      <c r="I16" s="34">
        <f t="shared" ref="I16:I26" si="12">ABS(C16-H16)/C16</f>
        <v>8.2715397787400044E-2</v>
      </c>
      <c r="J16" s="51"/>
      <c r="K16" s="51"/>
      <c r="L16" s="70">
        <f t="shared" si="7"/>
        <v>11527.718392810883</v>
      </c>
      <c r="M16" s="47">
        <f t="shared" si="8"/>
        <v>244.85764935763564</v>
      </c>
      <c r="N16" s="47">
        <f t="shared" si="9"/>
        <v>0.9586552969266231</v>
      </c>
      <c r="O16" s="33">
        <f t="shared" si="10"/>
        <v>11887.193390618948</v>
      </c>
      <c r="P16" s="34">
        <f t="shared" si="11"/>
        <v>0.19026668575337419</v>
      </c>
      <c r="Q16" s="51"/>
      <c r="R16" s="5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</row>
    <row r="17" spans="1:51" x14ac:dyDescent="0.3">
      <c r="A17" s="138"/>
      <c r="B17" s="8" t="s">
        <v>4</v>
      </c>
      <c r="C17" s="33">
        <f>Πωλήσεις!C16</f>
        <v>17032</v>
      </c>
      <c r="D17" s="51"/>
      <c r="E17" s="47">
        <f t="shared" si="4"/>
        <v>11839.32098143139</v>
      </c>
      <c r="F17" s="47">
        <f t="shared" si="2"/>
        <v>247.52392632196327</v>
      </c>
      <c r="G17" s="47">
        <f t="shared" si="5"/>
        <v>1.4385960163351199</v>
      </c>
      <c r="H17" s="33">
        <f t="shared" si="6"/>
        <v>15977.093568240232</v>
      </c>
      <c r="I17" s="34">
        <f t="shared" si="12"/>
        <v>6.1936732724270062E-2</v>
      </c>
      <c r="J17" s="51"/>
      <c r="K17" s="51"/>
      <c r="L17" s="70">
        <f t="shared" si="7"/>
        <v>12197.648927983899</v>
      </c>
      <c r="M17" s="47">
        <f t="shared" si="8"/>
        <v>329.87222652071182</v>
      </c>
      <c r="N17" s="47">
        <f t="shared" si="9"/>
        <v>1.3123322354103317</v>
      </c>
      <c r="O17" s="33">
        <f t="shared" si="10"/>
        <v>15202.299793592045</v>
      </c>
      <c r="P17" s="34">
        <f t="shared" si="11"/>
        <v>0.10742720798543655</v>
      </c>
      <c r="Q17" s="51"/>
      <c r="R17" s="5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</row>
    <row r="18" spans="1:51" x14ac:dyDescent="0.3">
      <c r="A18" s="138"/>
      <c r="B18" s="8" t="s">
        <v>5</v>
      </c>
      <c r="C18" s="33">
        <f>Πωλήσεις!C17</f>
        <v>12354</v>
      </c>
      <c r="D18" s="51"/>
      <c r="E18" s="47">
        <f t="shared" si="4"/>
        <v>12007.720130198992</v>
      </c>
      <c r="F18" s="47">
        <f t="shared" si="2"/>
        <v>192.13658203390986</v>
      </c>
      <c r="G18" s="47">
        <f t="shared" si="5"/>
        <v>1.0288381029909355</v>
      </c>
      <c r="H18" s="33">
        <f t="shared" si="6"/>
        <v>12629.592656640514</v>
      </c>
      <c r="I18" s="34">
        <f t="shared" si="12"/>
        <v>2.230796961636022E-2</v>
      </c>
      <c r="J18" s="51"/>
      <c r="K18" s="51"/>
      <c r="L18" s="70">
        <f t="shared" si="7"/>
        <v>12123.735658798112</v>
      </c>
      <c r="M18" s="47">
        <f t="shared" si="8"/>
        <v>249.11512737941212</v>
      </c>
      <c r="N18" s="47">
        <f t="shared" si="9"/>
        <v>1.0876816426783706</v>
      </c>
      <c r="O18" s="33">
        <f t="shared" si="10"/>
        <v>13841.07985135691</v>
      </c>
      <c r="P18" s="34">
        <f t="shared" si="11"/>
        <v>0.12037233700476847</v>
      </c>
      <c r="Q18" s="51"/>
      <c r="R18" s="5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</row>
    <row r="19" spans="1:51" x14ac:dyDescent="0.3">
      <c r="A19" s="138"/>
      <c r="B19" s="8" t="s">
        <v>6</v>
      </c>
      <c r="C19" s="33">
        <f>Πωλήσεις!C18</f>
        <v>9120</v>
      </c>
      <c r="D19" s="51"/>
      <c r="E19" s="47">
        <f t="shared" si="4"/>
        <v>12190.437842775482</v>
      </c>
      <c r="F19" s="47">
        <f t="shared" si="2"/>
        <v>185.54337341371607</v>
      </c>
      <c r="G19" s="47">
        <f t="shared" si="5"/>
        <v>0.748127353391565</v>
      </c>
      <c r="H19" s="33">
        <f t="shared" si="6"/>
        <v>9143.5308017772277</v>
      </c>
      <c r="I19" s="34">
        <f t="shared" si="12"/>
        <v>2.5801317738188244E-3</v>
      </c>
      <c r="J19" s="51"/>
      <c r="K19" s="51"/>
      <c r="L19" s="70">
        <f t="shared" si="7"/>
        <v>12596.203411064505</v>
      </c>
      <c r="M19" s="47">
        <f t="shared" si="8"/>
        <v>293.78565235680833</v>
      </c>
      <c r="N19" s="47">
        <f t="shared" si="9"/>
        <v>0.70101503793073605</v>
      </c>
      <c r="O19" s="33">
        <f t="shared" si="10"/>
        <v>8602.3714499833059</v>
      </c>
      <c r="P19" s="34">
        <f t="shared" si="11"/>
        <v>5.6757516449198915E-2</v>
      </c>
      <c r="Q19" s="51"/>
      <c r="R19" s="5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</row>
    <row r="20" spans="1:51" x14ac:dyDescent="0.3">
      <c r="A20" s="138"/>
      <c r="B20" s="8" t="s">
        <v>7</v>
      </c>
      <c r="C20" s="33">
        <f>Πωλήσεις!C19</f>
        <v>10986</v>
      </c>
      <c r="D20" s="51"/>
      <c r="E20" s="47">
        <f t="shared" si="4"/>
        <v>12465.818017425127</v>
      </c>
      <c r="F20" s="47">
        <f t="shared" si="2"/>
        <v>248.42913427886612</v>
      </c>
      <c r="G20" s="47">
        <f t="shared" si="5"/>
        <v>0.88128993898702923</v>
      </c>
      <c r="H20" s="33">
        <f t="shared" si="6"/>
        <v>10726.45679024084</v>
      </c>
      <c r="I20" s="34">
        <f t="shared" si="12"/>
        <v>2.3624905312139101E-2</v>
      </c>
      <c r="J20" s="51"/>
      <c r="K20" s="51"/>
      <c r="L20" s="70">
        <f t="shared" si="7"/>
        <v>12460.93297912159</v>
      </c>
      <c r="M20" s="47">
        <f t="shared" si="8"/>
        <v>207.97443549686352</v>
      </c>
      <c r="N20" s="47">
        <f t="shared" si="9"/>
        <v>0.94325132345705054</v>
      </c>
      <c r="O20" s="33">
        <f t="shared" si="10"/>
        <v>12357.056292975083</v>
      </c>
      <c r="P20" s="34">
        <f t="shared" si="11"/>
        <v>0.12480031794785028</v>
      </c>
      <c r="Q20" s="51"/>
      <c r="R20" s="5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</row>
    <row r="21" spans="1:51" x14ac:dyDescent="0.3">
      <c r="A21" s="138"/>
      <c r="B21" s="8" t="s">
        <v>8</v>
      </c>
      <c r="C21" s="33">
        <f>Πωλήσεις!C20</f>
        <v>19873</v>
      </c>
      <c r="D21" s="51"/>
      <c r="E21" s="47">
        <f t="shared" si="4"/>
        <v>13044.221935220259</v>
      </c>
      <c r="F21" s="47">
        <f t="shared" si="2"/>
        <v>479.41148274025267</v>
      </c>
      <c r="G21" s="47">
        <f t="shared" si="5"/>
        <v>1.5235098037040899</v>
      </c>
      <c r="H21" s="33">
        <f t="shared" si="6"/>
        <v>18290.665303141508</v>
      </c>
      <c r="I21" s="34">
        <f t="shared" si="12"/>
        <v>7.9622336680847977E-2</v>
      </c>
      <c r="J21" s="51"/>
      <c r="K21" s="51"/>
      <c r="L21" s="70">
        <f t="shared" si="7"/>
        <v>13411.215876930652</v>
      </c>
      <c r="M21" s="47">
        <f t="shared" si="8"/>
        <v>356.43612795930324</v>
      </c>
      <c r="N21" s="47">
        <f t="shared" si="9"/>
        <v>1.3462296703560628</v>
      </c>
      <c r="O21" s="33">
        <f t="shared" si="10"/>
        <v>16625.815587632762</v>
      </c>
      <c r="P21" s="34">
        <f t="shared" si="11"/>
        <v>0.1633967902363628</v>
      </c>
      <c r="Q21" s="51"/>
      <c r="R21" s="5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x14ac:dyDescent="0.3">
      <c r="A22" s="138"/>
      <c r="B22" s="8" t="s">
        <v>9</v>
      </c>
      <c r="C22" s="33">
        <f>Πωλήσεις!C21</f>
        <v>14032</v>
      </c>
      <c r="D22" s="51"/>
      <c r="E22" s="47">
        <f t="shared" si="4"/>
        <v>13558.149241696987</v>
      </c>
      <c r="F22" s="47">
        <f t="shared" si="2"/>
        <v>503.57255935578513</v>
      </c>
      <c r="G22" s="47">
        <f t="shared" si="5"/>
        <v>1.0349495163282112</v>
      </c>
      <c r="H22" s="33">
        <f t="shared" si="6"/>
        <v>13913.629351279313</v>
      </c>
      <c r="I22" s="34">
        <f t="shared" si="12"/>
        <v>8.4357645895586746E-3</v>
      </c>
      <c r="J22" s="51"/>
      <c r="K22" s="51"/>
      <c r="L22" s="70">
        <f t="shared" si="7"/>
        <v>13507.606515977994</v>
      </c>
      <c r="M22" s="47">
        <f t="shared" si="8"/>
        <v>304.42703017691099</v>
      </c>
      <c r="N22" s="47">
        <f t="shared" si="9"/>
        <v>1.0779097316714676</v>
      </c>
      <c r="O22" s="33">
        <f t="shared" si="10"/>
        <v>14974.822348502868</v>
      </c>
      <c r="P22" s="34">
        <f t="shared" si="11"/>
        <v>6.719087432318048E-2</v>
      </c>
      <c r="Q22" s="51"/>
      <c r="R22" s="5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x14ac:dyDescent="0.3">
      <c r="A23" s="138"/>
      <c r="B23" s="8" t="s">
        <v>10</v>
      </c>
      <c r="C23" s="33">
        <f>Πωλήσεις!C22</f>
        <v>10306</v>
      </c>
      <c r="D23" s="51"/>
      <c r="E23" s="47">
        <f t="shared" si="4"/>
        <v>13975.924089935761</v>
      </c>
      <c r="F23" s="47">
        <f t="shared" si="2"/>
        <v>443.51416157387746</v>
      </c>
      <c r="G23" s="47">
        <f t="shared" si="5"/>
        <v>0.73741098861730947</v>
      </c>
      <c r="H23" s="33">
        <f t="shared" si="6"/>
        <v>10519.958715150082</v>
      </c>
      <c r="I23" s="34">
        <f t="shared" si="12"/>
        <v>2.0760597239480094E-2</v>
      </c>
      <c r="J23" s="51"/>
      <c r="K23" s="51"/>
      <c r="L23" s="70">
        <f t="shared" si="7"/>
        <v>14078.885216662104</v>
      </c>
      <c r="M23" s="47">
        <f t="shared" si="8"/>
        <v>357.79736427835081</v>
      </c>
      <c r="N23" s="47">
        <f t="shared" si="9"/>
        <v>0.70721566730020569</v>
      </c>
      <c r="O23" s="33">
        <f t="shared" si="10"/>
        <v>9682.4432202583794</v>
      </c>
      <c r="P23" s="34">
        <f t="shared" si="11"/>
        <v>6.0504247985796684E-2</v>
      </c>
      <c r="Q23" s="51"/>
      <c r="R23" s="5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</row>
    <row r="24" spans="1:51" x14ac:dyDescent="0.3">
      <c r="A24" s="138"/>
      <c r="B24" s="8" t="s">
        <v>11</v>
      </c>
      <c r="C24" s="33">
        <f>Πωλήσεις!C23</f>
        <v>12569</v>
      </c>
      <c r="D24" s="51"/>
      <c r="E24" s="47">
        <f t="shared" si="4"/>
        <v>14372.221376302961</v>
      </c>
      <c r="F24" s="47">
        <f t="shared" si="2"/>
        <v>410.46234892920347</v>
      </c>
      <c r="G24" s="47">
        <f t="shared" si="5"/>
        <v>0.87453426098236087</v>
      </c>
      <c r="H24" s="33">
        <f t="shared" si="6"/>
        <v>12707.705856900166</v>
      </c>
      <c r="I24" s="34">
        <f t="shared" si="12"/>
        <v>1.1035552303299037E-2</v>
      </c>
      <c r="J24" s="51"/>
      <c r="K24" s="51"/>
      <c r="L24" s="70">
        <f t="shared" si="7"/>
        <v>14103.233819811045</v>
      </c>
      <c r="M24" s="47">
        <f t="shared" si="8"/>
        <v>291.10761205246888</v>
      </c>
      <c r="N24" s="47">
        <f t="shared" si="9"/>
        <v>0.93284386691286292</v>
      </c>
      <c r="O24" s="33">
        <f t="shared" si="10"/>
        <v>13617.419950801432</v>
      </c>
      <c r="P24" s="34">
        <f t="shared" si="11"/>
        <v>8.3413155446052323E-2</v>
      </c>
      <c r="Q24" s="51"/>
      <c r="R24" s="5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</row>
    <row r="25" spans="1:51" x14ac:dyDescent="0.3">
      <c r="A25" s="138"/>
      <c r="B25" s="8" t="s">
        <v>12</v>
      </c>
      <c r="C25" s="33">
        <f>Πωλήσεις!C24</f>
        <v>22548</v>
      </c>
      <c r="D25" s="51"/>
      <c r="E25" s="47">
        <f t="shared" si="4"/>
        <v>14787.889419246267</v>
      </c>
      <c r="F25" s="47">
        <f t="shared" si="2"/>
        <v>414.10633473907478</v>
      </c>
      <c r="G25" s="47">
        <f t="shared" si="5"/>
        <v>1.5247611988938758</v>
      </c>
      <c r="H25" s="33">
        <f t="shared" si="6"/>
        <v>22521.563580448099</v>
      </c>
      <c r="I25" s="34">
        <f t="shared" si="12"/>
        <v>1.1724507518139549E-3</v>
      </c>
      <c r="J25" s="51"/>
      <c r="K25" s="51"/>
      <c r="L25" s="70">
        <f t="shared" si="7"/>
        <v>15100.738835439834</v>
      </c>
      <c r="M25" s="47">
        <f t="shared" si="8"/>
        <v>432.3870927677329</v>
      </c>
      <c r="N25" s="47">
        <f t="shared" si="9"/>
        <v>1.3756181308759576</v>
      </c>
      <c r="O25" s="33">
        <f t="shared" si="10"/>
        <v>19378.089520810234</v>
      </c>
      <c r="P25" s="34">
        <f t="shared" si="11"/>
        <v>0.14058499552908313</v>
      </c>
      <c r="Q25" s="51"/>
      <c r="R25" s="5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</row>
    <row r="26" spans="1:51" x14ac:dyDescent="0.3">
      <c r="A26" s="139"/>
      <c r="B26" s="9" t="s">
        <v>13</v>
      </c>
      <c r="C26" s="39">
        <f>Πωλήσεις!C25</f>
        <v>15813</v>
      </c>
      <c r="D26" s="51"/>
      <c r="E26" s="49">
        <f t="shared" si="4"/>
        <v>15225.098865566701</v>
      </c>
      <c r="F26" s="49">
        <f t="shared" si="2"/>
        <v>430.27851284602616</v>
      </c>
      <c r="G26" s="49">
        <f t="shared" si="5"/>
        <v>1.0386139452770915</v>
      </c>
      <c r="H26" s="39">
        <f t="shared" si="6"/>
        <v>15733.29815281065</v>
      </c>
      <c r="I26" s="40">
        <f t="shared" si="12"/>
        <v>5.0402736475905771E-3</v>
      </c>
      <c r="J26" s="51"/>
      <c r="K26" s="51"/>
      <c r="L26" s="71">
        <f t="shared" si="7"/>
        <v>15274.206027785825</v>
      </c>
      <c r="M26" s="49">
        <f t="shared" si="8"/>
        <v>380.60311268338472</v>
      </c>
      <c r="N26" s="49">
        <f t="shared" si="9"/>
        <v>1.0693827376042058</v>
      </c>
      <c r="O26" s="39">
        <f t="shared" si="10"/>
        <v>16743.307601293334</v>
      </c>
      <c r="P26" s="34">
        <f t="shared" si="11"/>
        <v>5.8831822000463815E-2</v>
      </c>
      <c r="Q26" s="51"/>
      <c r="R26" s="5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</row>
    <row r="27" spans="1:51" x14ac:dyDescent="0.3">
      <c r="A27" s="21"/>
      <c r="B27" s="75" t="s">
        <v>2</v>
      </c>
      <c r="C27" s="51"/>
      <c r="D27" s="51"/>
      <c r="E27" s="51"/>
      <c r="F27" s="51"/>
      <c r="G27" s="51"/>
      <c r="H27" s="77">
        <f>(E26+F26)*G23</f>
        <v>11544.447309792391</v>
      </c>
      <c r="I27" s="78" t="s">
        <v>18</v>
      </c>
      <c r="J27" s="50"/>
      <c r="K27" s="50"/>
      <c r="L27" s="50"/>
      <c r="M27" s="50"/>
      <c r="N27" s="50"/>
      <c r="O27" s="79">
        <f t="shared" si="10"/>
        <v>11071.326292734291</v>
      </c>
      <c r="P27" s="73" t="s">
        <v>18</v>
      </c>
      <c r="Q27" s="51"/>
      <c r="R27" s="5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</row>
    <row r="28" spans="1:51" ht="15" thickBot="1" x14ac:dyDescent="0.35">
      <c r="A28" s="21"/>
      <c r="B28" s="76"/>
      <c r="C28" s="50"/>
      <c r="D28" s="51"/>
      <c r="E28" s="51"/>
      <c r="F28" s="51"/>
      <c r="G28" s="21"/>
      <c r="H28" s="21"/>
      <c r="I28" s="74">
        <f>AVERAGE(I7:I26)</f>
        <v>4.7443957254897598E-2</v>
      </c>
      <c r="J28" s="50"/>
      <c r="K28" s="50"/>
      <c r="L28" s="50"/>
      <c r="M28" s="50"/>
      <c r="N28" s="44"/>
      <c r="O28" s="32"/>
      <c r="P28" s="74">
        <f>AVERAGE(P7:P26)</f>
        <v>0.10207215498048509</v>
      </c>
      <c r="Q28" s="51"/>
      <c r="R28" s="5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</row>
    <row r="29" spans="1:51" ht="15" thickTop="1" x14ac:dyDescent="0.3">
      <c r="A29" s="21"/>
      <c r="B29" s="44"/>
      <c r="C29" s="44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</row>
    <row r="30" spans="1:51" x14ac:dyDescent="0.3">
      <c r="A30" s="21"/>
      <c r="B30" s="44"/>
      <c r="C30" s="44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</row>
    <row r="31" spans="1:51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</row>
    <row r="32" spans="1:51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</row>
    <row r="33" spans="1:49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</row>
    <row r="34" spans="1:49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</row>
    <row r="35" spans="1:49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</row>
    <row r="36" spans="1:49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</row>
    <row r="37" spans="1:49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</row>
    <row r="38" spans="1:49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</row>
    <row r="39" spans="1:49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</row>
    <row r="40" spans="1:49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</row>
    <row r="41" spans="1:49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</row>
    <row r="53" spans="1:49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  <row r="60" spans="1:49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</row>
    <row r="61" spans="1:49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</row>
    <row r="62" spans="1:49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</row>
    <row r="63" spans="1:49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</row>
    <row r="64" spans="1:49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</row>
    <row r="65" spans="1:49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</row>
    <row r="66" spans="1:49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</row>
    <row r="67" spans="1:49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</row>
    <row r="68" spans="1:49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</row>
    <row r="69" spans="1:49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</row>
    <row r="70" spans="1:49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</row>
    <row r="71" spans="1:49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</row>
    <row r="72" spans="1:49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</row>
    <row r="73" spans="1:49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</row>
    <row r="74" spans="1:49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</row>
    <row r="75" spans="1:49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</row>
    <row r="76" spans="1:49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</row>
    <row r="77" spans="1:49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</row>
    <row r="78" spans="1:49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</row>
    <row r="79" spans="1:49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</row>
    <row r="80" spans="1:49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</row>
    <row r="81" spans="1:49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</row>
    <row r="82" spans="1:49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</row>
    <row r="83" spans="1:49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</row>
    <row r="84" spans="1:49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</row>
    <row r="85" spans="1:49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</row>
    <row r="86" spans="1:49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</row>
    <row r="87" spans="1:49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</row>
    <row r="88" spans="1:49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</row>
    <row r="89" spans="1:49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</row>
    <row r="90" spans="1:49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</row>
    <row r="91" spans="1:49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</row>
    <row r="92" spans="1:49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</row>
    <row r="93" spans="1:49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</row>
    <row r="94" spans="1:49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</row>
    <row r="95" spans="1:49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</row>
    <row r="96" spans="1:49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</row>
    <row r="97" spans="1:49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</row>
    <row r="98" spans="1:49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</row>
    <row r="99" spans="1:49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</row>
    <row r="100" spans="1:49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</row>
    <row r="101" spans="1:49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</row>
    <row r="102" spans="1:49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</row>
    <row r="103" spans="1:49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</row>
    <row r="104" spans="1:49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</row>
    <row r="105" spans="1:49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</row>
    <row r="106" spans="1:49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</row>
    <row r="107" spans="1:49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</row>
    <row r="108" spans="1:49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</row>
    <row r="109" spans="1:49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</row>
    <row r="110" spans="1:49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</row>
    <row r="111" spans="1:49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</row>
    <row r="112" spans="1:49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</row>
    <row r="113" spans="1:49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</row>
    <row r="114" spans="1:49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</row>
    <row r="115" spans="1:49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</row>
    <row r="116" spans="1:49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</row>
    <row r="117" spans="1:49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</row>
    <row r="118" spans="1:49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</row>
    <row r="119" spans="1:49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</row>
    <row r="120" spans="1:49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</row>
    <row r="121" spans="1:49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</row>
    <row r="122" spans="1:49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</row>
    <row r="123" spans="1:49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</row>
    <row r="124" spans="1:49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</row>
    <row r="125" spans="1:49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</row>
    <row r="126" spans="1:49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</row>
    <row r="127" spans="1:49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</row>
    <row r="128" spans="1:49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</row>
    <row r="129" spans="1:49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</row>
    <row r="130" spans="1:49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</row>
    <row r="131" spans="1:49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</row>
    <row r="132" spans="1:49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</row>
    <row r="133" spans="1:49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</row>
    <row r="134" spans="1:49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</row>
    <row r="135" spans="1:49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</row>
    <row r="136" spans="1:49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</row>
    <row r="137" spans="1:49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</row>
    <row r="138" spans="1:49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</row>
    <row r="139" spans="1:49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</row>
    <row r="140" spans="1:49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</row>
    <row r="141" spans="1:49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</row>
    <row r="142" spans="1:49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</row>
    <row r="143" spans="1:49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</row>
    <row r="144" spans="1:49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</row>
    <row r="145" spans="1:49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</row>
    <row r="146" spans="1:49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</row>
    <row r="147" spans="1:49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</row>
    <row r="148" spans="1:49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</row>
    <row r="149" spans="1:49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</row>
    <row r="150" spans="1:49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</row>
    <row r="151" spans="1:49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</row>
    <row r="152" spans="1:49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</row>
    <row r="153" spans="1:49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</row>
    <row r="154" spans="1:49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</row>
    <row r="155" spans="1:49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</row>
    <row r="156" spans="1:49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</row>
    <row r="157" spans="1:49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</row>
    <row r="158" spans="1:49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</row>
    <row r="159" spans="1:49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</row>
    <row r="160" spans="1:49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</row>
    <row r="161" spans="1:49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</row>
    <row r="162" spans="1:49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</row>
    <row r="163" spans="1:49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</row>
    <row r="164" spans="1:49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</row>
    <row r="165" spans="1:49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</row>
    <row r="166" spans="1:49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</row>
    <row r="167" spans="1:49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</row>
    <row r="168" spans="1:49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</row>
    <row r="169" spans="1:49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</row>
    <row r="170" spans="1:49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</row>
    <row r="171" spans="1:49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</row>
    <row r="172" spans="1:49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</row>
    <row r="173" spans="1:49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</row>
    <row r="174" spans="1:49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</row>
    <row r="175" spans="1:49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</row>
    <row r="176" spans="1:49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</row>
    <row r="177" spans="1:49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</row>
    <row r="178" spans="1:49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</row>
    <row r="179" spans="1:49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</row>
    <row r="180" spans="1:49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</row>
    <row r="181" spans="1:49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</row>
    <row r="182" spans="1:49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</row>
    <row r="183" spans="1:49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</row>
    <row r="184" spans="1:49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</row>
    <row r="185" spans="1:49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</row>
    <row r="186" spans="1:49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</row>
    <row r="187" spans="1:49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</row>
    <row r="188" spans="1:49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</row>
    <row r="189" spans="1:49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</row>
    <row r="190" spans="1:49" x14ac:dyDescent="0.3">
      <c r="A190" s="21"/>
    </row>
    <row r="191" spans="1:49" x14ac:dyDescent="0.3">
      <c r="A191" s="21"/>
    </row>
  </sheetData>
  <mergeCells count="2">
    <mergeCell ref="A3:A14"/>
    <mergeCell ref="A15:A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6"/>
  <sheetViews>
    <sheetView zoomScale="70" zoomScaleNormal="70" workbookViewId="0"/>
  </sheetViews>
  <sheetFormatPr defaultRowHeight="14.4" x14ac:dyDescent="0.3"/>
  <cols>
    <col min="1" max="1" width="7.109375" bestFit="1" customWidth="1"/>
    <col min="2" max="2" width="12.33203125" bestFit="1" customWidth="1"/>
    <col min="3" max="3" width="12" bestFit="1" customWidth="1"/>
    <col min="4" max="4" width="10.6640625" bestFit="1" customWidth="1"/>
    <col min="6" max="6" width="9.109375" bestFit="1" customWidth="1"/>
    <col min="7" max="7" width="9" bestFit="1" customWidth="1"/>
    <col min="8" max="8" width="31.33203125" customWidth="1"/>
    <col min="9" max="9" width="23.44140625" bestFit="1" customWidth="1"/>
    <col min="10" max="10" width="32.109375" bestFit="1" customWidth="1"/>
  </cols>
  <sheetData>
    <row r="1" spans="1:4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x14ac:dyDescent="0.3">
      <c r="A2" s="3" t="s">
        <v>50</v>
      </c>
      <c r="B2" s="3" t="s">
        <v>0</v>
      </c>
      <c r="C2" s="3" t="s">
        <v>25</v>
      </c>
      <c r="D2" s="3" t="s">
        <v>26</v>
      </c>
      <c r="E2" s="51"/>
      <c r="F2" s="3" t="s">
        <v>27</v>
      </c>
      <c r="G2" s="3" t="s">
        <v>29</v>
      </c>
      <c r="H2" s="51"/>
      <c r="I2" s="3" t="s">
        <v>14</v>
      </c>
      <c r="J2" s="3" t="s">
        <v>17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x14ac:dyDescent="0.3">
      <c r="A3" s="137">
        <v>2014</v>
      </c>
      <c r="B3" s="2" t="s">
        <v>2</v>
      </c>
      <c r="C3" s="29">
        <v>1</v>
      </c>
      <c r="D3" s="33">
        <f>'Τριπλή εκθετική εξομάλυνση'!C3</f>
        <v>5384</v>
      </c>
      <c r="E3" s="51"/>
      <c r="F3" s="80">
        <f>C3*D3</f>
        <v>5384</v>
      </c>
      <c r="G3" s="80">
        <f>C3*C3</f>
        <v>1</v>
      </c>
      <c r="H3" s="51"/>
      <c r="I3" s="33">
        <f t="shared" ref="I3:I26" si="0">$C$34+$C$33*C3</f>
        <v>7205.6900000000005</v>
      </c>
      <c r="J3" s="34">
        <f>ABS(D3-I3)/D3</f>
        <v>0.33835252600297189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41" x14ac:dyDescent="0.3">
      <c r="A4" s="138"/>
      <c r="B4" s="2" t="s">
        <v>3</v>
      </c>
      <c r="C4" s="29">
        <v>2</v>
      </c>
      <c r="D4" s="33">
        <f>'Τριπλή εκθετική εξομάλυνση'!C4</f>
        <v>8081</v>
      </c>
      <c r="E4" s="51"/>
      <c r="F4" s="80">
        <f t="shared" ref="F4:F26" si="1">C4*D4</f>
        <v>16162</v>
      </c>
      <c r="G4" s="80">
        <f t="shared" ref="G4:G26" si="2">C4*C4</f>
        <v>4</v>
      </c>
      <c r="H4" s="51"/>
      <c r="I4" s="33">
        <f t="shared" si="0"/>
        <v>7590.0647826086961</v>
      </c>
      <c r="J4" s="34">
        <f t="shared" ref="J4:J26" si="3">ABS(D4-I4)/D4</f>
        <v>6.0751790297154301E-2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41" x14ac:dyDescent="0.3">
      <c r="A5" s="138"/>
      <c r="B5" s="2" t="s">
        <v>4</v>
      </c>
      <c r="C5" s="29">
        <v>3</v>
      </c>
      <c r="D5" s="33">
        <f>'Τριπλή εκθετική εξομάλυνση'!C5</f>
        <v>10282</v>
      </c>
      <c r="E5" s="51"/>
      <c r="F5" s="80">
        <f t="shared" si="1"/>
        <v>30846</v>
      </c>
      <c r="G5" s="80">
        <f t="shared" si="2"/>
        <v>9</v>
      </c>
      <c r="H5" s="51"/>
      <c r="I5" s="33">
        <f t="shared" si="0"/>
        <v>7974.4395652173916</v>
      </c>
      <c r="J5" s="34">
        <f t="shared" si="3"/>
        <v>0.22442719653594712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</row>
    <row r="6" spans="1:41" x14ac:dyDescent="0.3">
      <c r="A6" s="138"/>
      <c r="B6" s="2" t="s">
        <v>5</v>
      </c>
      <c r="C6" s="29">
        <v>4</v>
      </c>
      <c r="D6" s="33">
        <f>'Τριπλή εκθετική εξομάλυνση'!C6</f>
        <v>9156</v>
      </c>
      <c r="E6" s="51"/>
      <c r="F6" s="80">
        <f t="shared" si="1"/>
        <v>36624</v>
      </c>
      <c r="G6" s="80">
        <f t="shared" si="2"/>
        <v>16</v>
      </c>
      <c r="H6" s="51"/>
      <c r="I6" s="33">
        <f t="shared" si="0"/>
        <v>8358.8143478260881</v>
      </c>
      <c r="J6" s="34">
        <f t="shared" si="3"/>
        <v>8.7067021862594129E-2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41" x14ac:dyDescent="0.3">
      <c r="A7" s="138"/>
      <c r="B7" s="2" t="s">
        <v>6</v>
      </c>
      <c r="C7" s="29">
        <v>5</v>
      </c>
      <c r="D7" s="33">
        <f>'Τριπλή εκθετική εξομάλυνση'!C7</f>
        <v>6118</v>
      </c>
      <c r="E7" s="51"/>
      <c r="F7" s="80">
        <f t="shared" si="1"/>
        <v>30590</v>
      </c>
      <c r="G7" s="80">
        <f t="shared" si="2"/>
        <v>25</v>
      </c>
      <c r="H7" s="51"/>
      <c r="I7" s="33">
        <f t="shared" si="0"/>
        <v>8743.1891304347828</v>
      </c>
      <c r="J7" s="34">
        <f t="shared" si="3"/>
        <v>0.42909269866537803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1" x14ac:dyDescent="0.3">
      <c r="A8" s="138"/>
      <c r="B8" s="2" t="s">
        <v>7</v>
      </c>
      <c r="C8" s="29">
        <v>6</v>
      </c>
      <c r="D8" s="33">
        <f>'Τριπλή εκθετική εξομάλυνση'!C8</f>
        <v>9139</v>
      </c>
      <c r="E8" s="51"/>
      <c r="F8" s="80">
        <f t="shared" si="1"/>
        <v>54834</v>
      </c>
      <c r="G8" s="80">
        <f t="shared" si="2"/>
        <v>36</v>
      </c>
      <c r="H8" s="51"/>
      <c r="I8" s="33">
        <f t="shared" si="0"/>
        <v>9127.5639130434793</v>
      </c>
      <c r="J8" s="34">
        <f t="shared" si="3"/>
        <v>1.2513499241186934E-3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41" x14ac:dyDescent="0.3">
      <c r="A9" s="138"/>
      <c r="B9" s="2" t="s">
        <v>8</v>
      </c>
      <c r="C9" s="29">
        <v>7</v>
      </c>
      <c r="D9" s="33">
        <f>'Τριπλή εκθετική εξομάλυνση'!C9</f>
        <v>12460</v>
      </c>
      <c r="E9" s="51"/>
      <c r="F9" s="80">
        <f t="shared" si="1"/>
        <v>87220</v>
      </c>
      <c r="G9" s="80">
        <f t="shared" si="2"/>
        <v>49</v>
      </c>
      <c r="H9" s="51"/>
      <c r="I9" s="33">
        <f t="shared" si="0"/>
        <v>9511.9386956521739</v>
      </c>
      <c r="J9" s="34">
        <f t="shared" si="3"/>
        <v>0.236602030846535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41" x14ac:dyDescent="0.3">
      <c r="A10" s="138"/>
      <c r="B10" s="2" t="s">
        <v>9</v>
      </c>
      <c r="C10" s="29">
        <v>8</v>
      </c>
      <c r="D10" s="33">
        <f>'Τριπλή εκθετική εξομάλυνση'!C10</f>
        <v>10717</v>
      </c>
      <c r="E10" s="51"/>
      <c r="F10" s="80">
        <f t="shared" si="1"/>
        <v>85736</v>
      </c>
      <c r="G10" s="80">
        <f t="shared" si="2"/>
        <v>64</v>
      </c>
      <c r="H10" s="51"/>
      <c r="I10" s="33">
        <f t="shared" si="0"/>
        <v>9896.3134782608704</v>
      </c>
      <c r="J10" s="34">
        <f t="shared" si="3"/>
        <v>7.6578008933388966E-2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41" x14ac:dyDescent="0.3">
      <c r="A11" s="138"/>
      <c r="B11" s="2" t="s">
        <v>10</v>
      </c>
      <c r="C11" s="29">
        <v>9</v>
      </c>
      <c r="D11" s="33">
        <f>'Τριπλή εκθετική εξομάλυνση'!C11</f>
        <v>7825</v>
      </c>
      <c r="E11" s="51"/>
      <c r="F11" s="80">
        <f t="shared" si="1"/>
        <v>70425</v>
      </c>
      <c r="G11" s="80">
        <f t="shared" si="2"/>
        <v>81</v>
      </c>
      <c r="H11" s="51"/>
      <c r="I11" s="33">
        <f t="shared" si="0"/>
        <v>10280.688260869565</v>
      </c>
      <c r="J11" s="34">
        <f t="shared" si="3"/>
        <v>0.31382597582997634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41" x14ac:dyDescent="0.3">
      <c r="A12" s="138"/>
      <c r="B12" s="2" t="s">
        <v>11</v>
      </c>
      <c r="C12" s="29">
        <v>10</v>
      </c>
      <c r="D12" s="33">
        <f>'Τριπλή εκθετική εξομάλυνση'!C12</f>
        <v>9693</v>
      </c>
      <c r="E12" s="51"/>
      <c r="F12" s="80">
        <f t="shared" si="1"/>
        <v>96930</v>
      </c>
      <c r="G12" s="80">
        <f t="shared" si="2"/>
        <v>100</v>
      </c>
      <c r="H12" s="51"/>
      <c r="I12" s="33">
        <f t="shared" si="0"/>
        <v>10665.063043478262</v>
      </c>
      <c r="J12" s="34">
        <f t="shared" si="3"/>
        <v>0.10028505555331285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x14ac:dyDescent="0.3">
      <c r="A13" s="138"/>
      <c r="B13" s="8" t="s">
        <v>12</v>
      </c>
      <c r="C13" s="29">
        <v>11</v>
      </c>
      <c r="D13" s="33">
        <f>'Τριπλή εκθετική εξομάλυνση'!C13</f>
        <v>15177</v>
      </c>
      <c r="E13" s="51"/>
      <c r="F13" s="80">
        <f t="shared" si="1"/>
        <v>166947</v>
      </c>
      <c r="G13" s="80">
        <f t="shared" si="2"/>
        <v>121</v>
      </c>
      <c r="H13" s="51"/>
      <c r="I13" s="33">
        <f t="shared" si="0"/>
        <v>11049.437826086956</v>
      </c>
      <c r="J13" s="34">
        <f t="shared" si="3"/>
        <v>0.27196166395948107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41" x14ac:dyDescent="0.3">
      <c r="A14" s="138"/>
      <c r="B14" s="9" t="s">
        <v>13</v>
      </c>
      <c r="C14" s="48">
        <v>12</v>
      </c>
      <c r="D14" s="39">
        <f>'Τριπλή εκθετική εξομάλυνση'!C14</f>
        <v>11740</v>
      </c>
      <c r="E14" s="51"/>
      <c r="F14" s="81">
        <f t="shared" si="1"/>
        <v>140880</v>
      </c>
      <c r="G14" s="81">
        <f t="shared" si="2"/>
        <v>144</v>
      </c>
      <c r="H14" s="51"/>
      <c r="I14" s="39">
        <f t="shared" si="0"/>
        <v>11433.812608695653</v>
      </c>
      <c r="J14" s="40">
        <f t="shared" si="3"/>
        <v>2.608069772609432E-2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x14ac:dyDescent="0.3">
      <c r="A15" s="137">
        <v>2015</v>
      </c>
      <c r="B15" s="8" t="s">
        <v>2</v>
      </c>
      <c r="C15" s="29">
        <v>13</v>
      </c>
      <c r="D15" s="33">
        <f>'Τριπλή εκθετική εξομάλυνση'!C15</f>
        <v>8632</v>
      </c>
      <c r="E15" s="51"/>
      <c r="F15" s="80">
        <f t="shared" si="1"/>
        <v>112216</v>
      </c>
      <c r="G15" s="80">
        <f t="shared" si="2"/>
        <v>169</v>
      </c>
      <c r="H15" s="51"/>
      <c r="I15" s="33">
        <f t="shared" si="0"/>
        <v>11818.187391304349</v>
      </c>
      <c r="J15" s="34">
        <f t="shared" si="3"/>
        <v>0.36911346053108773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x14ac:dyDescent="0.3">
      <c r="A16" s="138"/>
      <c r="B16" s="8" t="s">
        <v>3</v>
      </c>
      <c r="C16" s="29">
        <v>14</v>
      </c>
      <c r="D16" s="33">
        <f>'Τριπλή εκθετική εξομάλυνση'!C16</f>
        <v>9987</v>
      </c>
      <c r="E16" s="51"/>
      <c r="F16" s="80">
        <f t="shared" si="1"/>
        <v>139818</v>
      </c>
      <c r="G16" s="80">
        <f t="shared" si="2"/>
        <v>196</v>
      </c>
      <c r="H16" s="51"/>
      <c r="I16" s="33">
        <f t="shared" si="0"/>
        <v>12202.562173913044</v>
      </c>
      <c r="J16" s="34">
        <f t="shared" si="3"/>
        <v>0.22184461539131309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x14ac:dyDescent="0.3">
      <c r="A17" s="138"/>
      <c r="B17" s="8" t="s">
        <v>4</v>
      </c>
      <c r="C17" s="29">
        <v>15</v>
      </c>
      <c r="D17" s="33">
        <f>'Τριπλή εκθετική εξομάλυνση'!C17</f>
        <v>17032</v>
      </c>
      <c r="E17" s="51"/>
      <c r="F17" s="80">
        <f t="shared" si="1"/>
        <v>255480</v>
      </c>
      <c r="G17" s="80">
        <f t="shared" si="2"/>
        <v>225</v>
      </c>
      <c r="H17" s="51"/>
      <c r="I17" s="33">
        <f t="shared" si="0"/>
        <v>12586.936956521738</v>
      </c>
      <c r="J17" s="34">
        <f t="shared" si="3"/>
        <v>0.2609830344926175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x14ac:dyDescent="0.3">
      <c r="A18" s="138"/>
      <c r="B18" s="8" t="s">
        <v>5</v>
      </c>
      <c r="C18" s="29">
        <v>16</v>
      </c>
      <c r="D18" s="33">
        <f>'Τριπλή εκθετική εξομάλυνση'!C18</f>
        <v>12354</v>
      </c>
      <c r="E18" s="51"/>
      <c r="F18" s="80">
        <f t="shared" si="1"/>
        <v>197664</v>
      </c>
      <c r="G18" s="80">
        <f t="shared" si="2"/>
        <v>256</v>
      </c>
      <c r="H18" s="51"/>
      <c r="I18" s="33">
        <f t="shared" si="0"/>
        <v>12971.311739130435</v>
      </c>
      <c r="J18" s="34">
        <f t="shared" si="3"/>
        <v>4.9968572052002183E-2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x14ac:dyDescent="0.3">
      <c r="A19" s="138"/>
      <c r="B19" s="8" t="s">
        <v>6</v>
      </c>
      <c r="C19" s="29">
        <v>17</v>
      </c>
      <c r="D19" s="33">
        <f>'Τριπλή εκθετική εξομάλυνση'!C19</f>
        <v>9120</v>
      </c>
      <c r="E19" s="51"/>
      <c r="F19" s="80">
        <f t="shared" si="1"/>
        <v>155040</v>
      </c>
      <c r="G19" s="80">
        <f t="shared" si="2"/>
        <v>289</v>
      </c>
      <c r="H19" s="51"/>
      <c r="I19" s="33">
        <f t="shared" si="0"/>
        <v>13355.686521739131</v>
      </c>
      <c r="J19" s="34">
        <f t="shared" si="3"/>
        <v>0.46443931159420299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x14ac:dyDescent="0.3">
      <c r="A20" s="138"/>
      <c r="B20" s="8" t="s">
        <v>7</v>
      </c>
      <c r="C20" s="29">
        <v>18</v>
      </c>
      <c r="D20" s="33">
        <f>'Τριπλή εκθετική εξομάλυνση'!C20</f>
        <v>10986</v>
      </c>
      <c r="E20" s="51"/>
      <c r="F20" s="80">
        <f t="shared" si="1"/>
        <v>197748</v>
      </c>
      <c r="G20" s="80">
        <f t="shared" si="2"/>
        <v>324</v>
      </c>
      <c r="H20" s="51"/>
      <c r="I20" s="33">
        <f t="shared" si="0"/>
        <v>13740.061304347826</v>
      </c>
      <c r="J20" s="34">
        <f t="shared" si="3"/>
        <v>0.25068826728088711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x14ac:dyDescent="0.3">
      <c r="A21" s="138"/>
      <c r="B21" s="8" t="s">
        <v>8</v>
      </c>
      <c r="C21" s="29">
        <v>19</v>
      </c>
      <c r="D21" s="33">
        <f>'Τριπλή εκθετική εξομάλυνση'!C21</f>
        <v>19873</v>
      </c>
      <c r="E21" s="51"/>
      <c r="F21" s="80">
        <f t="shared" si="1"/>
        <v>377587</v>
      </c>
      <c r="G21" s="80">
        <f t="shared" si="2"/>
        <v>361</v>
      </c>
      <c r="H21" s="51"/>
      <c r="I21" s="33">
        <f t="shared" si="0"/>
        <v>14124.436086956521</v>
      </c>
      <c r="J21" s="34">
        <f t="shared" si="3"/>
        <v>0.28926502858368031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x14ac:dyDescent="0.3">
      <c r="A22" s="138"/>
      <c r="B22" s="8" t="s">
        <v>9</v>
      </c>
      <c r="C22" s="29">
        <v>20</v>
      </c>
      <c r="D22" s="33">
        <f>'Τριπλή εκθετική εξομάλυνση'!C22</f>
        <v>14032</v>
      </c>
      <c r="E22" s="51"/>
      <c r="F22" s="80">
        <f t="shared" si="1"/>
        <v>280640</v>
      </c>
      <c r="G22" s="80">
        <f t="shared" si="2"/>
        <v>400</v>
      </c>
      <c r="H22" s="51"/>
      <c r="I22" s="33">
        <f t="shared" si="0"/>
        <v>14508.810869565217</v>
      </c>
      <c r="J22" s="34">
        <f t="shared" si="3"/>
        <v>3.3980250111546269E-2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x14ac:dyDescent="0.3">
      <c r="A23" s="138"/>
      <c r="B23" s="8" t="s">
        <v>10</v>
      </c>
      <c r="C23" s="29">
        <v>21</v>
      </c>
      <c r="D23" s="33">
        <f>'Τριπλή εκθετική εξομάλυνση'!C23</f>
        <v>10306</v>
      </c>
      <c r="E23" s="51"/>
      <c r="F23" s="80">
        <f t="shared" si="1"/>
        <v>216426</v>
      </c>
      <c r="G23" s="80">
        <f t="shared" si="2"/>
        <v>441</v>
      </c>
      <c r="H23" s="51"/>
      <c r="I23" s="33">
        <f t="shared" si="0"/>
        <v>14893.185652173914</v>
      </c>
      <c r="J23" s="34">
        <f t="shared" si="3"/>
        <v>0.44509854959964229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x14ac:dyDescent="0.3">
      <c r="A24" s="138"/>
      <c r="B24" s="8" t="s">
        <v>11</v>
      </c>
      <c r="C24" s="29">
        <v>22</v>
      </c>
      <c r="D24" s="33">
        <f>'Τριπλή εκθετική εξομάλυνση'!C24</f>
        <v>12569</v>
      </c>
      <c r="E24" s="51"/>
      <c r="F24" s="80">
        <f t="shared" si="1"/>
        <v>276518</v>
      </c>
      <c r="G24" s="80">
        <f t="shared" si="2"/>
        <v>484</v>
      </c>
      <c r="H24" s="51"/>
      <c r="I24" s="33">
        <f t="shared" si="0"/>
        <v>15277.560434782608</v>
      </c>
      <c r="J24" s="34">
        <f t="shared" si="3"/>
        <v>0.2154953007226198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x14ac:dyDescent="0.3">
      <c r="A25" s="138"/>
      <c r="B25" s="8" t="s">
        <v>12</v>
      </c>
      <c r="C25" s="29">
        <v>23</v>
      </c>
      <c r="D25" s="33">
        <f>'Τριπλή εκθετική εξομάλυνση'!C25</f>
        <v>22548</v>
      </c>
      <c r="E25" s="51"/>
      <c r="F25" s="80">
        <f t="shared" si="1"/>
        <v>518604</v>
      </c>
      <c r="G25" s="80">
        <f t="shared" si="2"/>
        <v>529</v>
      </c>
      <c r="H25" s="51"/>
      <c r="I25" s="33">
        <f t="shared" si="0"/>
        <v>15661.935217391303</v>
      </c>
      <c r="J25" s="34">
        <f t="shared" si="3"/>
        <v>0.3053958126046078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x14ac:dyDescent="0.3">
      <c r="A26" s="139"/>
      <c r="B26" s="9" t="s">
        <v>13</v>
      </c>
      <c r="C26" s="48">
        <v>24</v>
      </c>
      <c r="D26" s="39">
        <f>'Τριπλή εκθετική εξομάλυνση'!C26</f>
        <v>15813</v>
      </c>
      <c r="E26" s="51"/>
      <c r="F26" s="81">
        <f t="shared" si="1"/>
        <v>379512</v>
      </c>
      <c r="G26" s="81">
        <f t="shared" si="2"/>
        <v>576</v>
      </c>
      <c r="H26" s="51"/>
      <c r="I26" s="39">
        <f t="shared" si="0"/>
        <v>16046.310000000001</v>
      </c>
      <c r="J26" s="82">
        <f t="shared" si="3"/>
        <v>1.4754316069057187E-2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x14ac:dyDescent="0.3">
      <c r="A27" s="51"/>
      <c r="B27" s="83" t="s">
        <v>2</v>
      </c>
      <c r="C27" s="21"/>
      <c r="D27" s="21"/>
      <c r="E27" s="21"/>
      <c r="F27" s="21"/>
      <c r="G27" s="21"/>
      <c r="H27" s="51"/>
      <c r="I27" s="54">
        <f>C34+C33*25</f>
        <v>16430.684782608696</v>
      </c>
      <c r="J27" s="72" t="s">
        <v>18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5" thickBot="1" x14ac:dyDescent="0.35">
      <c r="A28" s="51"/>
      <c r="B28" s="83" t="s">
        <v>28</v>
      </c>
      <c r="C28" s="83">
        <f>SUM(C3:C26)</f>
        <v>300</v>
      </c>
      <c r="D28" s="89">
        <f>SUM(D3:D26)</f>
        <v>279024</v>
      </c>
      <c r="E28" s="51"/>
      <c r="F28" s="89">
        <f>SUM(F3:F26)</f>
        <v>3929831</v>
      </c>
      <c r="G28" s="89">
        <f>SUM(G3:G26)</f>
        <v>4900</v>
      </c>
      <c r="H28" s="51"/>
      <c r="J28" s="84">
        <f>AVERAGE(J3:J26)</f>
        <v>0.21197093896542565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5.6" thickTop="1" thickBot="1" x14ac:dyDescent="0.35">
      <c r="A29" s="51"/>
      <c r="B29" s="21"/>
      <c r="C29" s="21"/>
      <c r="D29" s="21"/>
      <c r="E29" s="21"/>
      <c r="F29" s="21"/>
      <c r="G29" s="21"/>
      <c r="H29" s="51"/>
      <c r="I29" s="51"/>
      <c r="J29" s="5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x14ac:dyDescent="0.3">
      <c r="A30" s="51"/>
      <c r="B30" s="88" t="s">
        <v>39</v>
      </c>
      <c r="C30" s="85">
        <f>AVERAGE(D3:D26)</f>
        <v>11626</v>
      </c>
      <c r="D30" s="51"/>
      <c r="E30" s="51"/>
      <c r="F30" s="51"/>
      <c r="G30" s="51"/>
      <c r="H30" s="51"/>
      <c r="I30" s="51"/>
      <c r="J30" s="5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ht="15" thickBot="1" x14ac:dyDescent="0.35">
      <c r="A31" s="51"/>
      <c r="B31" s="86" t="s">
        <v>40</v>
      </c>
      <c r="C31" s="87">
        <f>AVERAGE(C3:C26)</f>
        <v>12.5</v>
      </c>
      <c r="D31" s="51"/>
      <c r="E31" s="51"/>
      <c r="F31" s="51"/>
      <c r="G31" s="51"/>
      <c r="H31" s="51"/>
      <c r="I31" s="51"/>
      <c r="J31" s="5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ht="15" thickBot="1" x14ac:dyDescent="0.35">
      <c r="A32" s="51"/>
      <c r="B32" s="51"/>
      <c r="C32" s="67"/>
      <c r="D32" s="51"/>
      <c r="E32" s="51"/>
      <c r="F32" s="51"/>
      <c r="G32" s="51"/>
      <c r="H32" s="51"/>
      <c r="I32" s="51"/>
      <c r="J32" s="5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x14ac:dyDescent="0.3">
      <c r="A33" s="51"/>
      <c r="B33" s="88" t="s">
        <v>30</v>
      </c>
      <c r="C33" s="85">
        <f>(F28-C26*C30*C31)/(G28-C26*C31*C31)</f>
        <v>384.37478260869563</v>
      </c>
      <c r="D33" s="51"/>
      <c r="E33" s="51"/>
      <c r="F33" s="51"/>
      <c r="G33" s="51"/>
      <c r="H33" s="51"/>
      <c r="I33" s="51"/>
      <c r="J33" s="5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1:41" ht="15" thickBot="1" x14ac:dyDescent="0.35">
      <c r="A34" s="51"/>
      <c r="B34" s="86" t="s">
        <v>31</v>
      </c>
      <c r="C34" s="87">
        <f>C30-C33*C31</f>
        <v>6821.3152173913049</v>
      </c>
      <c r="D34" s="51"/>
      <c r="E34" s="51"/>
      <c r="F34" s="51"/>
      <c r="G34" s="51"/>
      <c r="H34" s="51"/>
      <c r="I34" s="51"/>
      <c r="J34" s="5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1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</row>
    <row r="70" spans="1:41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1:41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1:41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</row>
    <row r="73" spans="1:41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spans="1:41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1:41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1:41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41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41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41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1:41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1:32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1:32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spans="1:32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</row>
    <row r="84" spans="1:32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1:32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1:32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1:32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1:32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1:32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1:32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1:32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1:32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1:32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</row>
    <row r="94" spans="1:32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</row>
    <row r="95" spans="1:32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</row>
    <row r="96" spans="1:32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</row>
    <row r="97" spans="1:32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</row>
    <row r="98" spans="1:32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</row>
    <row r="99" spans="1:32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</row>
    <row r="100" spans="1:32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</row>
    <row r="101" spans="1:32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</row>
    <row r="102" spans="1:32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spans="1:32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</row>
    <row r="104" spans="1:32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</row>
    <row r="105" spans="1:32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</row>
    <row r="106" spans="1:32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</row>
    <row r="107" spans="1:32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</row>
    <row r="108" spans="1:32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</row>
    <row r="109" spans="1:32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</row>
    <row r="110" spans="1:32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</row>
    <row r="111" spans="1:32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</row>
    <row r="112" spans="1:32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</row>
    <row r="113" spans="1:32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</row>
    <row r="114" spans="1:32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</row>
    <row r="115" spans="1:32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spans="1:32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</row>
    <row r="117" spans="1:32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</row>
    <row r="118" spans="1:32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</row>
    <row r="119" spans="1:32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</row>
    <row r="120" spans="1:32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</row>
    <row r="121" spans="1:32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</row>
    <row r="122" spans="1:32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</row>
    <row r="123" spans="1:32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</row>
    <row r="124" spans="1:32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</row>
    <row r="125" spans="1:32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</row>
    <row r="126" spans="1:32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</row>
    <row r="127" spans="1:32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</row>
    <row r="128" spans="1:32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</row>
    <row r="129" spans="1:32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1:32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1:32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1:32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</row>
    <row r="133" spans="1:32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1:32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1:32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1:32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1:32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1:32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1:32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1:32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1:32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1:32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1:32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1:32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1:32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</row>
    <row r="146" spans="1:32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1:32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1:32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1:32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1:32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1:32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1:32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1:32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1:32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1:32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1:32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1:32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</row>
    <row r="158" spans="1:32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spans="1:32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spans="1:32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</row>
    <row r="161" spans="1:32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</row>
    <row r="162" spans="1:32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</row>
    <row r="163" spans="1:32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</row>
    <row r="164" spans="1:32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</row>
    <row r="165" spans="1:32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</row>
    <row r="166" spans="1:32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</row>
    <row r="167" spans="1:32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</row>
    <row r="168" spans="1:32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</row>
    <row r="169" spans="1:32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</row>
    <row r="170" spans="1:32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</row>
    <row r="171" spans="1:32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</row>
    <row r="172" spans="1:32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</row>
    <row r="173" spans="1:32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</row>
    <row r="174" spans="1:32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</row>
    <row r="175" spans="1:32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</row>
    <row r="176" spans="1:32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</row>
    <row r="177" spans="1:32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</row>
    <row r="178" spans="1:32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</row>
    <row r="179" spans="1:32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</row>
    <row r="180" spans="1:32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</row>
    <row r="181" spans="1:32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</row>
    <row r="182" spans="1:32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</row>
    <row r="183" spans="1:32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</row>
    <row r="184" spans="1:32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</row>
    <row r="185" spans="1:32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</row>
    <row r="186" spans="1:32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</row>
    <row r="187" spans="1:32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</row>
    <row r="188" spans="1:32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</row>
    <row r="189" spans="1:32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</row>
    <row r="190" spans="1:32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</row>
    <row r="191" spans="1:32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</row>
    <row r="192" spans="1:32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</row>
    <row r="193" spans="1:32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</row>
    <row r="194" spans="1:32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</row>
    <row r="195" spans="1:32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</row>
    <row r="196" spans="1:32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</row>
    <row r="197" spans="1:32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</row>
    <row r="198" spans="1:32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</row>
    <row r="199" spans="1:32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</row>
    <row r="200" spans="1:32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</row>
    <row r="201" spans="1:32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</row>
    <row r="202" spans="1:32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</row>
    <row r="203" spans="1:32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</row>
    <row r="204" spans="1:32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</row>
    <row r="205" spans="1:32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</row>
    <row r="206" spans="1:32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</row>
    <row r="207" spans="1:32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</row>
    <row r="208" spans="1:32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</row>
    <row r="209" spans="1:32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</row>
    <row r="210" spans="1:32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</row>
    <row r="211" spans="1:32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</row>
    <row r="212" spans="1:32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</row>
    <row r="213" spans="1:32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</row>
    <row r="214" spans="1:32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</row>
    <row r="215" spans="1:32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</row>
    <row r="216" spans="1:32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</row>
    <row r="217" spans="1:32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</row>
    <row r="218" spans="1:32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</row>
    <row r="219" spans="1:32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</row>
    <row r="220" spans="1:32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</row>
    <row r="221" spans="1:32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</row>
    <row r="222" spans="1:32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</row>
    <row r="223" spans="1:32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</row>
    <row r="224" spans="1:32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</row>
    <row r="225" spans="1:32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</row>
    <row r="226" spans="1:32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</row>
    <row r="227" spans="1:32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</row>
    <row r="228" spans="1:32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</row>
    <row r="229" spans="1:32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</row>
    <row r="230" spans="1:32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</row>
    <row r="231" spans="1:32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</row>
    <row r="232" spans="1:32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</row>
    <row r="233" spans="1:32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</row>
    <row r="234" spans="1:32" x14ac:dyDescent="0.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</row>
    <row r="235" spans="1:32" x14ac:dyDescent="0.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</row>
    <row r="236" spans="1:32" x14ac:dyDescent="0.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</row>
    <row r="237" spans="1:32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</row>
    <row r="238" spans="1:32" x14ac:dyDescent="0.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</row>
    <row r="239" spans="1:32" x14ac:dyDescent="0.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</row>
    <row r="240" spans="1:32" x14ac:dyDescent="0.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</row>
    <row r="241" spans="1:32" x14ac:dyDescent="0.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</row>
    <row r="242" spans="1:32" x14ac:dyDescent="0.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</row>
    <row r="243" spans="1:32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</row>
    <row r="244" spans="1:32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</row>
    <row r="245" spans="1:32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</row>
    <row r="246" spans="1:32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</row>
    <row r="247" spans="1:32" x14ac:dyDescent="0.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</row>
    <row r="248" spans="1:32" x14ac:dyDescent="0.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</row>
    <row r="249" spans="1:32" x14ac:dyDescent="0.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</row>
    <row r="250" spans="1:32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</row>
    <row r="251" spans="1:32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</row>
    <row r="252" spans="1:32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</row>
    <row r="253" spans="1:32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</row>
    <row r="254" spans="1:32" x14ac:dyDescent="0.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</row>
    <row r="255" spans="1:32" x14ac:dyDescent="0.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</row>
    <row r="256" spans="1:32" x14ac:dyDescent="0.3">
      <c r="E256" s="21"/>
    </row>
  </sheetData>
  <mergeCells count="2">
    <mergeCell ref="A3:A14"/>
    <mergeCell ref="A15:A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Πωλήσεις</vt:lpstr>
      <vt:lpstr>Αφελής μέθοδος</vt:lpstr>
      <vt:lpstr>Απλός μέσος όρος</vt:lpstr>
      <vt:lpstr>Κινούμενος μέσος όρος</vt:lpstr>
      <vt:lpstr>Σταθμισμένος μέσος όρος</vt:lpstr>
      <vt:lpstr>Απλή εκθετική εξομάλυνση</vt:lpstr>
      <vt:lpstr>Διπλή εκθετική εξομάλυνση</vt:lpstr>
      <vt:lpstr>Τριπλή εκθετική εξομάλυνση</vt:lpstr>
      <vt:lpstr>Γραμμική παλινδρόμηση</vt:lpstr>
      <vt:lpstr>Κλασσική χρονοσειρά διαχωρισμού</vt:lpstr>
      <vt:lpstr>Αυτοπαλίνδρομες διαδικασίες</vt:lpstr>
      <vt:lpstr>Διαδικασίες κινούμενου μέσου</vt:lpstr>
      <vt:lpstr>ARMA</vt:lpstr>
      <vt:lpstr>Κατάταξη μεθόδων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2016-11-15T16:23:42Z</dcterms:modified>
</cp:coreProperties>
</file>